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6015" windowWidth="6480" windowHeight="5385" tabRatio="833" activeTab="1"/>
  </bookViews>
  <sheets>
    <sheet name="BS6. tong hop so HS" sheetId="49" r:id="rId1"/>
    <sheet name="thong ke chi tiet sp lieu HSSV" sheetId="50" r:id="rId2"/>
  </sheets>
  <externalReferences>
    <externalReference r:id="rId3"/>
    <externalReference r:id="rId4"/>
  </externalReferences>
  <definedNames>
    <definedName name="__CON1" localSheetId="1">#REF!</definedName>
    <definedName name="__CON1">#REF!</definedName>
    <definedName name="__CON2" localSheetId="1">#REF!</definedName>
    <definedName name="__CON2">#REF!</definedName>
    <definedName name="_1" localSheetId="1">#REF!</definedName>
    <definedName name="_1">#REF!</definedName>
    <definedName name="_2" localSheetId="1">#REF!</definedName>
    <definedName name="_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277Print_Titles" localSheetId="1">#REF!</definedName>
    <definedName name="a277Print_Titles">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o" localSheetId="1">#REF!</definedName>
    <definedName name="Co">#REF!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en_bu" localSheetId="1">#REF!</definedName>
    <definedName name="den_bu">#REF!</definedName>
    <definedName name="DSHoSo2207" localSheetId="1">#REF!</definedName>
    <definedName name="DSHoSo2207">#REF!</definedName>
    <definedName name="DSHoSo2507" localSheetId="1">#REF!</definedName>
    <definedName name="DSHoSo2507">#REF!</definedName>
    <definedName name="DSUMDATA" localSheetId="1">#REF!</definedName>
    <definedName name="DSUMDATA">#REF!</definedName>
    <definedName name="DSUV04_07" localSheetId="1">#REF!</definedName>
    <definedName name="DSUV04_07">#REF!</definedName>
    <definedName name="DSUV0408" localSheetId="1">#REF!</definedName>
    <definedName name="DSUV0408">#REF!</definedName>
    <definedName name="DSUV0707" localSheetId="1">#REF!</definedName>
    <definedName name="DSUV0707">#REF!</definedName>
    <definedName name="DSUV0807" localSheetId="1">#REF!</definedName>
    <definedName name="DSUV0807">#REF!</definedName>
    <definedName name="DSUV1407" localSheetId="1">#REF!</definedName>
    <definedName name="DSUV1407">#REF!</definedName>
    <definedName name="DSUV2207" localSheetId="1">#REF!</definedName>
    <definedName name="DSUV2207">#REF!</definedName>
    <definedName name="DSUV3107" localSheetId="1">#REF!</definedName>
    <definedName name="DSUV3107">#REF!</definedName>
    <definedName name="DSUVC1407" localSheetId="1">#REF!</definedName>
    <definedName name="DSUVC1407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F294." localSheetId="1">#REF!</definedName>
    <definedName name="F294.">#REF!</definedName>
    <definedName name="Gia_tien" localSheetId="1">#REF!</definedName>
    <definedName name="Gia_tien">#REF!</definedName>
    <definedName name="gia_tien_BTN" localSheetId="1">#REF!</definedName>
    <definedName name="gia_tien_BTN">#REF!</definedName>
    <definedName name="h" hidden="1">{"'Sheet1'!$L$16"}</definedName>
    <definedName name="HH" localSheetId="1">#REF!</definedName>
    <definedName name="HH">#REF!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S" localSheetId="1">#REF!</definedName>
    <definedName name="HS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 localSheetId="1">#REF!</definedName>
    <definedName name="I">#REF!</definedName>
    <definedName name="I_A" localSheetId="1">#REF!</definedName>
    <definedName name="I_A">#REF!</definedName>
    <definedName name="I_B" localSheetId="1">#REF!</definedName>
    <definedName name="I_B">#REF!</definedName>
    <definedName name="I_c" localSheetId="1">#REF!</definedName>
    <definedName name="I_c">#REF!</definedName>
    <definedName name="IDLAB_COST" localSheetId="1">#REF!</definedName>
    <definedName name="IDLAB_COST">#REF!</definedName>
    <definedName name="II_A" localSheetId="1">#REF!</definedName>
    <definedName name="II_A">#REF!</definedName>
    <definedName name="II_B" localSheetId="1">#REF!</definedName>
    <definedName name="II_B">#REF!</definedName>
    <definedName name="II_c" localSheetId="1">#REF!</definedName>
    <definedName name="II_c">#REF!</definedName>
    <definedName name="III_a" localSheetId="1">#REF!</definedName>
    <definedName name="III_a">#REF!</definedName>
    <definedName name="III_B" localSheetId="1">#REF!</definedName>
    <definedName name="III_B">#REF!</definedName>
    <definedName name="III_c" localSheetId="1">#REF!</definedName>
    <definedName name="III_c">#REF!</definedName>
    <definedName name="INDMANP" localSheetId="1">#REF!</definedName>
    <definedName name="INDMANP">#REF!</definedName>
    <definedName name="j356C8" localSheetId="1">#REF!</definedName>
    <definedName name="j356C8">#REF!</definedName>
    <definedName name="m" localSheetId="1">#REF!</definedName>
    <definedName name="m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NH" localSheetId="1">#REF!</definedName>
    <definedName name="NH">#REF!</definedName>
    <definedName name="NHot" localSheetId="1">#REF!</definedName>
    <definedName name="NHot">#REF!</definedName>
    <definedName name="No" localSheetId="1">#REF!</definedName>
    <definedName name="No">#REF!</definedName>
    <definedName name="Phuong" localSheetId="1">#REF!</definedName>
    <definedName name="Phuong">#REF!</definedName>
    <definedName name="_xlnm.Print_Area">#REF!</definedName>
    <definedName name="PRINT_AREA_MI" localSheetId="1">#REF!</definedName>
    <definedName name="PRINT_AREA_MI">#REF!</definedName>
    <definedName name="_xlnm.Print_Titles" localSheetId="1">'thong ke chi tiet sp lieu HSSV'!$7:$8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Quan" localSheetId="1">#REF!</definedName>
    <definedName name="Quan">#REF!</definedName>
    <definedName name="SORT" localSheetId="1">#REF!</definedName>
    <definedName name="SORT">#REF!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" localSheetId="1">#REF!</definedName>
    <definedName name="T">#REF!</definedName>
    <definedName name="TaxTV">10%</definedName>
    <definedName name="TaxXL">5%</definedName>
    <definedName name="Tien" localSheetId="1">#REF!</definedName>
    <definedName name="Tien">#REF!</definedName>
    <definedName name="tp" hidden="1">{"'Sheet1'!$L$16"}</definedName>
    <definedName name="Tra_don_gia_KS" localSheetId="1">#REF!</definedName>
    <definedName name="Tra_don_gia_KS">#REF!</definedName>
    <definedName name="Tracp" localSheetId="1">#REF!</definedName>
    <definedName name="Tracp">#REF!</definedName>
    <definedName name="Truong" localSheetId="1">#REF!</definedName>
    <definedName name="Truong">#REF!</definedName>
    <definedName name="ty_le" localSheetId="1">#REF!</definedName>
    <definedName name="ty_le">#REF!</definedName>
    <definedName name="ty_le_BTN" localSheetId="1">#REF!</definedName>
    <definedName name="ty_le_BTN">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VungSapXep" localSheetId="1">#REF!</definedName>
    <definedName name="VungSapXep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 fullCalcOnLoad="1"/>
</workbook>
</file>

<file path=xl/calcChain.xml><?xml version="1.0" encoding="utf-8"?>
<calcChain xmlns="http://schemas.openxmlformats.org/spreadsheetml/2006/main">
  <c r="E25" i="50" l="1"/>
  <c r="E26" i="50"/>
  <c r="E27" i="50"/>
  <c r="E28" i="50"/>
  <c r="E29" i="50"/>
  <c r="E30" i="50"/>
  <c r="E62" i="50"/>
  <c r="E64" i="50"/>
  <c r="E65" i="50"/>
  <c r="E66" i="50"/>
  <c r="E67" i="50"/>
  <c r="E68" i="50"/>
  <c r="E69" i="50"/>
  <c r="E103" i="50"/>
  <c r="E104" i="50"/>
  <c r="E105" i="50"/>
  <c r="E106" i="50"/>
  <c r="E107" i="50"/>
  <c r="E108" i="50"/>
  <c r="E109" i="50"/>
  <c r="E110" i="50"/>
  <c r="E141" i="50"/>
  <c r="E142" i="50"/>
  <c r="E143" i="50"/>
  <c r="E169" i="50"/>
  <c r="E170" i="50"/>
  <c r="E171" i="50"/>
  <c r="E172" i="50"/>
  <c r="E173" i="50"/>
  <c r="E174" i="50"/>
  <c r="E175" i="50"/>
  <c r="E176" i="50"/>
  <c r="E218" i="50"/>
  <c r="E219" i="50"/>
  <c r="E220" i="50"/>
  <c r="E10" i="50"/>
  <c r="E182" i="50"/>
  <c r="E22" i="50"/>
  <c r="E23" i="50"/>
  <c r="E58" i="50"/>
  <c r="E59" i="50"/>
  <c r="E60" i="50"/>
  <c r="E97" i="50"/>
  <c r="E98" i="50"/>
  <c r="E99" i="50"/>
  <c r="E100" i="50"/>
  <c r="E139" i="50"/>
  <c r="E163" i="50"/>
  <c r="E164" i="50"/>
  <c r="E165" i="50"/>
  <c r="E17" i="50"/>
  <c r="E18" i="50"/>
  <c r="E19" i="50"/>
  <c r="E20" i="50"/>
  <c r="E51" i="50"/>
  <c r="E52" i="50"/>
  <c r="E53" i="50"/>
  <c r="E54" i="50"/>
  <c r="E90" i="50"/>
  <c r="E92" i="50"/>
  <c r="E93" i="50"/>
  <c r="E94" i="50"/>
  <c r="E137" i="50"/>
  <c r="E159" i="50"/>
  <c r="E160" i="50"/>
  <c r="E161" i="50"/>
  <c r="E214" i="50"/>
  <c r="V47" i="49"/>
  <c r="E179" i="50"/>
  <c r="E224" i="50"/>
  <c r="E223" i="50"/>
  <c r="O43" i="49"/>
  <c r="M43" i="49"/>
  <c r="N43" i="49"/>
  <c r="Q47" i="49"/>
  <c r="H41" i="50"/>
  <c r="H40" i="50"/>
  <c r="E201" i="50"/>
  <c r="E202" i="50"/>
  <c r="E126" i="50"/>
  <c r="E40" i="50"/>
  <c r="E221" i="50"/>
  <c r="E144" i="50"/>
  <c r="E31" i="50"/>
  <c r="I52" i="49"/>
  <c r="I49" i="49" s="1"/>
  <c r="H52" i="49"/>
  <c r="G52" i="49"/>
  <c r="J51" i="49"/>
  <c r="J49" i="49" s="1"/>
  <c r="H51" i="49"/>
  <c r="L51" i="49" s="1"/>
  <c r="G51" i="49"/>
  <c r="H50" i="49"/>
  <c r="H49" i="49"/>
  <c r="G50" i="49"/>
  <c r="G49" i="49"/>
  <c r="K49" i="49"/>
  <c r="F49" i="49"/>
  <c r="E49" i="49"/>
  <c r="D49" i="49"/>
  <c r="C49" i="49"/>
  <c r="L47" i="49"/>
  <c r="L30" i="49" s="1"/>
  <c r="J47" i="49"/>
  <c r="J30" i="49" s="1"/>
  <c r="G47" i="49"/>
  <c r="G30" i="49" s="1"/>
  <c r="L32" i="49"/>
  <c r="G32" i="49"/>
  <c r="J46" i="49"/>
  <c r="J28" i="49" s="1"/>
  <c r="J26" i="49" s="1"/>
  <c r="H46" i="49"/>
  <c r="L46" i="49" s="1"/>
  <c r="G46" i="49"/>
  <c r="L31" i="49"/>
  <c r="G31" i="49"/>
  <c r="L45" i="49"/>
  <c r="G45" i="49"/>
  <c r="H44" i="49"/>
  <c r="G44" i="49"/>
  <c r="G43" i="49" s="1"/>
  <c r="K43" i="49"/>
  <c r="I43" i="49"/>
  <c r="F43" i="49"/>
  <c r="E43" i="49"/>
  <c r="D43" i="49"/>
  <c r="C43" i="49"/>
  <c r="L41" i="49"/>
  <c r="G41" i="49"/>
  <c r="H40" i="49"/>
  <c r="L40" i="49" s="1"/>
  <c r="L28" i="49" s="1"/>
  <c r="G40" i="49"/>
  <c r="L39" i="49"/>
  <c r="G39" i="49"/>
  <c r="G38" i="49" s="1"/>
  <c r="K38" i="49"/>
  <c r="J38" i="49"/>
  <c r="I38" i="49"/>
  <c r="F38" i="49"/>
  <c r="E38" i="49"/>
  <c r="D38" i="49"/>
  <c r="C38" i="49"/>
  <c r="H36" i="49"/>
  <c r="L36" i="49" s="1"/>
  <c r="L33" i="49" s="1"/>
  <c r="G36" i="49"/>
  <c r="G29" i="49" s="1"/>
  <c r="G35" i="49"/>
  <c r="L34" i="49"/>
  <c r="G34" i="49"/>
  <c r="K33" i="49"/>
  <c r="J33" i="49"/>
  <c r="I33" i="49"/>
  <c r="F33" i="49"/>
  <c r="F25" i="49" s="1"/>
  <c r="E33" i="49"/>
  <c r="E25" i="49" s="1"/>
  <c r="D33" i="49"/>
  <c r="D25" i="49" s="1"/>
  <c r="C33" i="49"/>
  <c r="C25" i="49" s="1"/>
  <c r="K32" i="49"/>
  <c r="J32" i="49"/>
  <c r="I32" i="49"/>
  <c r="H32" i="49"/>
  <c r="F32" i="49"/>
  <c r="E32" i="49"/>
  <c r="D32" i="49"/>
  <c r="C32" i="49"/>
  <c r="K31" i="49"/>
  <c r="J31" i="49"/>
  <c r="I31" i="49"/>
  <c r="H31" i="49"/>
  <c r="F31" i="49"/>
  <c r="E31" i="49"/>
  <c r="D31" i="49"/>
  <c r="C31" i="49"/>
  <c r="K30" i="49"/>
  <c r="I30" i="49"/>
  <c r="H30" i="49"/>
  <c r="F30" i="49"/>
  <c r="E30" i="49"/>
  <c r="D30" i="49"/>
  <c r="C30" i="49"/>
  <c r="K29" i="49"/>
  <c r="J29" i="49"/>
  <c r="I29" i="49"/>
  <c r="F29" i="49"/>
  <c r="E29" i="49"/>
  <c r="D29" i="49"/>
  <c r="C29" i="49"/>
  <c r="K28" i="49"/>
  <c r="I28" i="49"/>
  <c r="F28" i="49"/>
  <c r="E28" i="49"/>
  <c r="D28" i="49"/>
  <c r="C28" i="49"/>
  <c r="K27" i="49"/>
  <c r="K26" i="49" s="1"/>
  <c r="J27" i="49"/>
  <c r="I27" i="49"/>
  <c r="I26" i="49"/>
  <c r="F27" i="49"/>
  <c r="E27" i="49"/>
  <c r="E26" i="49" s="1"/>
  <c r="D27" i="49"/>
  <c r="C27" i="49"/>
  <c r="C26" i="49"/>
  <c r="L22" i="49"/>
  <c r="L21" i="49"/>
  <c r="G22" i="49"/>
  <c r="G21" i="49"/>
  <c r="K21" i="49"/>
  <c r="J21" i="49"/>
  <c r="I21" i="49"/>
  <c r="F21" i="49"/>
  <c r="E21" i="49"/>
  <c r="D21" i="49"/>
  <c r="C21" i="49"/>
  <c r="H19" i="49"/>
  <c r="L19" i="49" s="1"/>
  <c r="L18" i="49" s="1"/>
  <c r="G19" i="49"/>
  <c r="G18" i="49"/>
  <c r="K18" i="49"/>
  <c r="J18" i="49"/>
  <c r="I18" i="49"/>
  <c r="H18" i="49"/>
  <c r="F18" i="49"/>
  <c r="E18" i="49"/>
  <c r="D18" i="49"/>
  <c r="C18" i="49"/>
  <c r="H16" i="49"/>
  <c r="H15" i="49"/>
  <c r="G16" i="49"/>
  <c r="G15" i="49"/>
  <c r="K15" i="49"/>
  <c r="J15" i="49"/>
  <c r="I15" i="49"/>
  <c r="F15" i="49"/>
  <c r="E15" i="49"/>
  <c r="D15" i="49"/>
  <c r="C15" i="49"/>
  <c r="H13" i="49"/>
  <c r="L13" i="49" s="1"/>
  <c r="L12" i="49" s="1"/>
  <c r="G13" i="49"/>
  <c r="G12" i="49"/>
  <c r="G11" i="49" s="1"/>
  <c r="K12" i="49"/>
  <c r="K11" i="49" s="1"/>
  <c r="J12" i="49"/>
  <c r="J11" i="49" s="1"/>
  <c r="I12" i="49"/>
  <c r="I11" i="49" s="1"/>
  <c r="F12" i="49"/>
  <c r="F11" i="49" s="1"/>
  <c r="E12" i="49"/>
  <c r="E11" i="49" s="1"/>
  <c r="D12" i="49"/>
  <c r="D11" i="49" s="1"/>
  <c r="C12" i="49"/>
  <c r="C11" i="49" s="1"/>
  <c r="P229" i="50"/>
  <c r="O229" i="50"/>
  <c r="N229" i="50"/>
  <c r="M229" i="50"/>
  <c r="L229" i="50"/>
  <c r="K229" i="50"/>
  <c r="J229" i="50"/>
  <c r="I229" i="50"/>
  <c r="G229" i="50"/>
  <c r="F229" i="50"/>
  <c r="H228" i="50"/>
  <c r="H227" i="50"/>
  <c r="H226" i="50"/>
  <c r="H225" i="50"/>
  <c r="H224" i="50"/>
  <c r="D224" i="50"/>
  <c r="D223" i="50"/>
  <c r="E222" i="50"/>
  <c r="D222" i="50"/>
  <c r="D221" i="50"/>
  <c r="D220" i="50"/>
  <c r="D219" i="50"/>
  <c r="D218" i="50"/>
  <c r="H217" i="50"/>
  <c r="E217" i="50"/>
  <c r="D217" i="50"/>
  <c r="H216" i="50"/>
  <c r="H215" i="50"/>
  <c r="E215" i="50"/>
  <c r="D215" i="50"/>
  <c r="H214" i="50"/>
  <c r="H229" i="50" s="1"/>
  <c r="D214" i="50"/>
  <c r="G213" i="50"/>
  <c r="F213" i="50"/>
  <c r="H212" i="50"/>
  <c r="H211" i="50"/>
  <c r="H210" i="50"/>
  <c r="H209" i="50"/>
  <c r="H208" i="50"/>
  <c r="H207" i="50"/>
  <c r="E207" i="50"/>
  <c r="D207" i="50"/>
  <c r="H206" i="50"/>
  <c r="E206" i="50"/>
  <c r="D206" i="50"/>
  <c r="H205" i="50"/>
  <c r="E205" i="50"/>
  <c r="D205" i="50"/>
  <c r="E204" i="50"/>
  <c r="D204" i="50"/>
  <c r="H203" i="50"/>
  <c r="E203" i="50"/>
  <c r="D203" i="50"/>
  <c r="H202" i="50"/>
  <c r="D202" i="50"/>
  <c r="D201" i="50"/>
  <c r="E200" i="50"/>
  <c r="D200" i="50"/>
  <c r="E199" i="50"/>
  <c r="D199" i="50"/>
  <c r="H198" i="50"/>
  <c r="D198" i="50"/>
  <c r="H197" i="50"/>
  <c r="E197" i="50"/>
  <c r="D197" i="50"/>
  <c r="E196" i="50"/>
  <c r="D196" i="50"/>
  <c r="E195" i="50"/>
  <c r="D195" i="50"/>
  <c r="E194" i="50"/>
  <c r="D194" i="50"/>
  <c r="E193" i="50"/>
  <c r="D193" i="50"/>
  <c r="E192" i="50"/>
  <c r="D192" i="50"/>
  <c r="E191" i="50"/>
  <c r="D191" i="50"/>
  <c r="E190" i="50"/>
  <c r="D190" i="50"/>
  <c r="E189" i="50"/>
  <c r="D189" i="50"/>
  <c r="E188" i="50"/>
  <c r="D188" i="50"/>
  <c r="E187" i="50"/>
  <c r="D187" i="50"/>
  <c r="E186" i="50"/>
  <c r="D186" i="50"/>
  <c r="E185" i="50"/>
  <c r="D185" i="50"/>
  <c r="E184" i="50"/>
  <c r="D184" i="50"/>
  <c r="H183" i="50"/>
  <c r="E183" i="50"/>
  <c r="D183" i="50"/>
  <c r="H182" i="50"/>
  <c r="D182" i="50"/>
  <c r="E181" i="50"/>
  <c r="D181" i="50"/>
  <c r="E180" i="50"/>
  <c r="D180" i="50"/>
  <c r="D179" i="50"/>
  <c r="E178" i="50"/>
  <c r="D178" i="50"/>
  <c r="E177" i="50"/>
  <c r="D177" i="50"/>
  <c r="D176" i="50"/>
  <c r="D175" i="50"/>
  <c r="D174" i="50"/>
  <c r="D173" i="50"/>
  <c r="D172" i="50"/>
  <c r="D171" i="50"/>
  <c r="D170" i="50"/>
  <c r="D169" i="50"/>
  <c r="H168" i="50"/>
  <c r="E168" i="50"/>
  <c r="D168" i="50"/>
  <c r="H167" i="50"/>
  <c r="E167" i="50"/>
  <c r="D167" i="50"/>
  <c r="H166" i="50"/>
  <c r="H165" i="50"/>
  <c r="H164" i="50"/>
  <c r="H163" i="50"/>
  <c r="H162" i="50"/>
  <c r="E162" i="50"/>
  <c r="D162" i="50"/>
  <c r="H161" i="50"/>
  <c r="D161" i="50"/>
  <c r="H160" i="50"/>
  <c r="D160" i="50"/>
  <c r="H159" i="50"/>
  <c r="D159" i="50"/>
  <c r="P158" i="50"/>
  <c r="O158" i="50"/>
  <c r="N158" i="50"/>
  <c r="M158" i="50"/>
  <c r="L158" i="50"/>
  <c r="K158" i="50"/>
  <c r="J158" i="50"/>
  <c r="I158" i="50"/>
  <c r="G158" i="50"/>
  <c r="F158" i="50"/>
  <c r="H157" i="50"/>
  <c r="H156" i="50"/>
  <c r="H155" i="50"/>
  <c r="H154" i="50"/>
  <c r="H153" i="50"/>
  <c r="E152" i="50"/>
  <c r="D152" i="50"/>
  <c r="H151" i="50"/>
  <c r="E151" i="50"/>
  <c r="D151" i="50"/>
  <c r="E150" i="50"/>
  <c r="D150" i="50"/>
  <c r="E149" i="50"/>
  <c r="D149" i="50"/>
  <c r="E148" i="50"/>
  <c r="D148" i="50"/>
  <c r="E147" i="50"/>
  <c r="D147" i="50"/>
  <c r="E146" i="50"/>
  <c r="D146" i="50"/>
  <c r="E145" i="50"/>
  <c r="D145" i="50"/>
  <c r="D144" i="50"/>
  <c r="D143" i="50"/>
  <c r="D142" i="50"/>
  <c r="D141" i="50"/>
  <c r="H140" i="50"/>
  <c r="E140" i="50"/>
  <c r="D140" i="50"/>
  <c r="H139" i="50"/>
  <c r="H138" i="50"/>
  <c r="E138" i="50"/>
  <c r="E158" i="50" s="1"/>
  <c r="D138" i="50"/>
  <c r="H137" i="50"/>
  <c r="H158" i="50" s="1"/>
  <c r="D137" i="50"/>
  <c r="P136" i="50"/>
  <c r="O136" i="50"/>
  <c r="N136" i="50"/>
  <c r="M136" i="50"/>
  <c r="L136" i="50"/>
  <c r="K136" i="50"/>
  <c r="J136" i="50"/>
  <c r="I136" i="50"/>
  <c r="G136" i="50"/>
  <c r="F136" i="50"/>
  <c r="H135" i="50"/>
  <c r="H134" i="50"/>
  <c r="H133" i="50"/>
  <c r="H132" i="50"/>
  <c r="H131" i="50"/>
  <c r="H130" i="50"/>
  <c r="E130" i="50"/>
  <c r="D130" i="50"/>
  <c r="E129" i="50"/>
  <c r="D129" i="50"/>
  <c r="E128" i="50"/>
  <c r="D128" i="50"/>
  <c r="H127" i="50"/>
  <c r="E127" i="50"/>
  <c r="D127" i="50"/>
  <c r="H126" i="50"/>
  <c r="D126" i="50"/>
  <c r="E125" i="50"/>
  <c r="D125" i="50"/>
  <c r="E124" i="50"/>
  <c r="D124" i="50"/>
  <c r="H123" i="50"/>
  <c r="E123" i="50"/>
  <c r="D123" i="50"/>
  <c r="E122" i="50"/>
  <c r="D122" i="50"/>
  <c r="H121" i="50"/>
  <c r="E121" i="50"/>
  <c r="D121" i="50"/>
  <c r="H120" i="50"/>
  <c r="E120" i="50"/>
  <c r="D120" i="50"/>
  <c r="H119" i="50"/>
  <c r="E119" i="50"/>
  <c r="D119" i="50"/>
  <c r="H118" i="50"/>
  <c r="E118" i="50"/>
  <c r="D118" i="50"/>
  <c r="E117" i="50"/>
  <c r="D117" i="50"/>
  <c r="H116" i="50"/>
  <c r="E116" i="50"/>
  <c r="D116" i="50"/>
  <c r="E115" i="50"/>
  <c r="D115" i="50"/>
  <c r="E114" i="50"/>
  <c r="D114" i="50"/>
  <c r="E113" i="50"/>
  <c r="D113" i="50"/>
  <c r="E112" i="50"/>
  <c r="D112" i="50"/>
  <c r="E111" i="50"/>
  <c r="D111" i="50"/>
  <c r="D110" i="50"/>
  <c r="D109" i="50"/>
  <c r="D108" i="50"/>
  <c r="D107" i="50"/>
  <c r="D106" i="50"/>
  <c r="D105" i="50"/>
  <c r="D104" i="50"/>
  <c r="D103" i="50"/>
  <c r="H102" i="50"/>
  <c r="E102" i="50"/>
  <c r="D102" i="50"/>
  <c r="H101" i="50"/>
  <c r="E101" i="50"/>
  <c r="D101" i="50"/>
  <c r="H100" i="50"/>
  <c r="H99" i="50"/>
  <c r="H98" i="50"/>
  <c r="D98" i="50"/>
  <c r="H97" i="50"/>
  <c r="H96" i="50"/>
  <c r="E96" i="50"/>
  <c r="D96" i="50"/>
  <c r="H95" i="50"/>
  <c r="E95" i="50"/>
  <c r="E136" i="50" s="1"/>
  <c r="D95" i="50"/>
  <c r="H94" i="50"/>
  <c r="D94" i="50"/>
  <c r="H93" i="50"/>
  <c r="D93" i="50"/>
  <c r="H92" i="50"/>
  <c r="D92" i="50"/>
  <c r="H91" i="50"/>
  <c r="D91" i="50"/>
  <c r="H90" i="50"/>
  <c r="H136" i="50" s="1"/>
  <c r="D90" i="50"/>
  <c r="P89" i="50"/>
  <c r="O89" i="50"/>
  <c r="N89" i="50"/>
  <c r="M89" i="50"/>
  <c r="L89" i="50"/>
  <c r="K89" i="50"/>
  <c r="J89" i="50"/>
  <c r="I89" i="50"/>
  <c r="G89" i="50"/>
  <c r="F89" i="50"/>
  <c r="H88" i="50"/>
  <c r="H87" i="50"/>
  <c r="H86" i="50"/>
  <c r="H85" i="50"/>
  <c r="H84" i="50"/>
  <c r="H83" i="50"/>
  <c r="E83" i="50"/>
  <c r="D83" i="50"/>
  <c r="E82" i="50"/>
  <c r="D82" i="50"/>
  <c r="E81" i="50"/>
  <c r="D81" i="50"/>
  <c r="E80" i="50"/>
  <c r="D80" i="50"/>
  <c r="E79" i="50"/>
  <c r="D79" i="50"/>
  <c r="E78" i="50"/>
  <c r="D78" i="50"/>
  <c r="E77" i="50"/>
  <c r="D77" i="50"/>
  <c r="E76" i="50"/>
  <c r="D76" i="50"/>
  <c r="E75" i="50"/>
  <c r="D75" i="50"/>
  <c r="E74" i="50"/>
  <c r="D74" i="50"/>
  <c r="H73" i="50"/>
  <c r="E73" i="50"/>
  <c r="D73" i="50"/>
  <c r="E72" i="50"/>
  <c r="D72" i="50"/>
  <c r="E71" i="50"/>
  <c r="D71" i="50"/>
  <c r="E70" i="50"/>
  <c r="D70" i="50"/>
  <c r="D69" i="50"/>
  <c r="D68" i="50"/>
  <c r="D67" i="50"/>
  <c r="D66" i="50"/>
  <c r="D65" i="50"/>
  <c r="D64" i="50"/>
  <c r="D63" i="50"/>
  <c r="D62" i="50"/>
  <c r="D61" i="50"/>
  <c r="H60" i="50"/>
  <c r="H59" i="50"/>
  <c r="H58" i="50"/>
  <c r="H57" i="50"/>
  <c r="E57" i="50"/>
  <c r="D57" i="50"/>
  <c r="H56" i="50"/>
  <c r="E56" i="50"/>
  <c r="D56" i="50"/>
  <c r="H55" i="50"/>
  <c r="E55" i="50"/>
  <c r="D55" i="50"/>
  <c r="H54" i="50"/>
  <c r="D54" i="50"/>
  <c r="H53" i="50"/>
  <c r="D53" i="50"/>
  <c r="H52" i="50"/>
  <c r="E89" i="50"/>
  <c r="D52" i="50"/>
  <c r="H51" i="50"/>
  <c r="D51" i="50"/>
  <c r="G50" i="50"/>
  <c r="F50" i="50"/>
  <c r="H49" i="50"/>
  <c r="H48" i="50"/>
  <c r="H47" i="50"/>
  <c r="H46" i="50"/>
  <c r="H45" i="50"/>
  <c r="H44" i="50"/>
  <c r="E44" i="50"/>
  <c r="D44" i="50"/>
  <c r="E43" i="50"/>
  <c r="D43" i="50"/>
  <c r="E42" i="50"/>
  <c r="D42" i="50"/>
  <c r="E41" i="50"/>
  <c r="D41" i="50"/>
  <c r="D40" i="50"/>
  <c r="E39" i="50"/>
  <c r="D39" i="50"/>
  <c r="E38" i="50"/>
  <c r="D38" i="50"/>
  <c r="E37" i="50"/>
  <c r="D37" i="50"/>
  <c r="E36" i="50"/>
  <c r="E50" i="50" s="1"/>
  <c r="D36" i="50"/>
  <c r="D35" i="50"/>
  <c r="E34" i="50"/>
  <c r="D34" i="50"/>
  <c r="E33" i="50"/>
  <c r="D33" i="50"/>
  <c r="E32" i="50"/>
  <c r="D32" i="50"/>
  <c r="D31" i="50"/>
  <c r="D30" i="50"/>
  <c r="D29" i="50"/>
  <c r="D28" i="50"/>
  <c r="D27" i="50"/>
  <c r="D26" i="50"/>
  <c r="D25" i="50"/>
  <c r="H24" i="50"/>
  <c r="E24" i="50"/>
  <c r="D24" i="50"/>
  <c r="H23" i="50"/>
  <c r="H22" i="50"/>
  <c r="H21" i="50"/>
  <c r="H50" i="50"/>
  <c r="E21" i="50"/>
  <c r="D21" i="50"/>
  <c r="P16" i="50"/>
  <c r="O16" i="50"/>
  <c r="N16" i="50"/>
  <c r="M16" i="50"/>
  <c r="L16" i="50"/>
  <c r="K16" i="50"/>
  <c r="J16" i="50"/>
  <c r="I16" i="50"/>
  <c r="G16" i="50"/>
  <c r="F16" i="50"/>
  <c r="H15" i="50"/>
  <c r="D15" i="50"/>
  <c r="H14" i="50"/>
  <c r="E13" i="50"/>
  <c r="D13" i="50"/>
  <c r="E12" i="50"/>
  <c r="D12" i="50"/>
  <c r="H11" i="50"/>
  <c r="E11" i="50"/>
  <c r="D11" i="50"/>
  <c r="H10" i="50"/>
  <c r="D10" i="50"/>
  <c r="E9" i="50"/>
  <c r="E16" i="50" s="1"/>
  <c r="D9" i="50"/>
  <c r="J213" i="50"/>
  <c r="I213" i="50"/>
  <c r="H213" i="50"/>
  <c r="E213" i="50"/>
  <c r="I50" i="50"/>
  <c r="T43" i="49"/>
  <c r="K213" i="50"/>
  <c r="L213" i="50"/>
  <c r="K50" i="50"/>
  <c r="J50" i="50"/>
  <c r="N213" i="50"/>
  <c r="M213" i="50"/>
  <c r="L50" i="50"/>
  <c r="M50" i="50"/>
  <c r="O213" i="50"/>
  <c r="P213" i="50"/>
  <c r="O50" i="50"/>
  <c r="N50" i="50"/>
  <c r="P50" i="50"/>
  <c r="L16" i="49"/>
  <c r="L15" i="49"/>
  <c r="L44" i="49"/>
  <c r="L43" i="49" s="1"/>
  <c r="L50" i="49"/>
  <c r="G27" i="49"/>
  <c r="G28" i="49"/>
  <c r="H29" i="49"/>
  <c r="H33" i="49"/>
  <c r="H12" i="49"/>
  <c r="H11" i="49"/>
  <c r="J43" i="49"/>
  <c r="J25" i="49"/>
  <c r="D26" i="49"/>
  <c r="F26" i="49"/>
  <c r="K25" i="49"/>
  <c r="L38" i="49"/>
  <c r="L25" i="49" s="1"/>
  <c r="H38" i="49"/>
  <c r="N242" i="50"/>
  <c r="G236" i="50"/>
  <c r="J235" i="50"/>
  <c r="L240" i="50"/>
  <c r="H234" i="50"/>
  <c r="K246" i="50"/>
  <c r="I236" i="50"/>
  <c r="M233" i="50"/>
  <c r="E229" i="50"/>
  <c r="F240" i="50"/>
  <c r="O236" i="50"/>
  <c r="P233" i="50"/>
  <c r="M234" i="50"/>
  <c r="F244" i="50"/>
  <c r="F243" i="50" s="1"/>
  <c r="I244" i="50"/>
  <c r="J245" i="50"/>
  <c r="F238" i="50"/>
  <c r="P244" i="50"/>
  <c r="F233" i="50"/>
  <c r="M235" i="50"/>
  <c r="K240" i="50"/>
  <c r="O246" i="50"/>
  <c r="M242" i="50"/>
  <c r="G232" i="50"/>
  <c r="H246" i="50"/>
  <c r="N233" i="50"/>
  <c r="K242" i="50"/>
  <c r="O235" i="50"/>
  <c r="G239" i="50"/>
  <c r="M236" i="50"/>
  <c r="H240" i="50"/>
  <c r="M241" i="50"/>
  <c r="J240" i="50"/>
  <c r="I238" i="50"/>
  <c r="G244" i="50"/>
  <c r="K236" i="50"/>
  <c r="J244" i="50"/>
  <c r="E239" i="50"/>
  <c r="N246" i="50"/>
  <c r="M245" i="50"/>
  <c r="F245" i="50"/>
  <c r="H232" i="50"/>
  <c r="H242" i="50"/>
  <c r="O232" i="50"/>
  <c r="L27" i="49"/>
  <c r="L26" i="49" s="1"/>
  <c r="I25" i="49"/>
  <c r="H16" i="50"/>
  <c r="G33" i="49"/>
  <c r="G25" i="49"/>
  <c r="H43" i="49"/>
  <c r="H25" i="49"/>
  <c r="H27" i="49"/>
  <c r="L52" i="49"/>
  <c r="L29" i="49" s="1"/>
  <c r="H89" i="50"/>
  <c r="H28" i="49"/>
  <c r="H26" i="49"/>
  <c r="L49" i="49"/>
  <c r="O245" i="50"/>
  <c r="P238" i="50"/>
  <c r="P234" i="50"/>
  <c r="N236" i="50"/>
  <c r="N244" i="50"/>
  <c r="L241" i="50"/>
  <c r="P240" i="50"/>
  <c r="L245" i="50"/>
  <c r="N245" i="50"/>
  <c r="M238" i="50"/>
  <c r="F246" i="50"/>
  <c r="N243" i="50"/>
  <c r="P237" i="50" l="1"/>
  <c r="I234" i="50"/>
  <c r="N241" i="50"/>
  <c r="N240" i="50"/>
  <c r="L244" i="50"/>
  <c r="L243" i="50" s="1"/>
  <c r="L236" i="50"/>
  <c r="F239" i="50"/>
  <c r="F237" i="50" s="1"/>
  <c r="M244" i="50"/>
  <c r="E240" i="50"/>
  <c r="G245" i="50"/>
  <c r="H235" i="50"/>
  <c r="P232" i="50"/>
  <c r="H239" i="50"/>
  <c r="J238" i="50"/>
  <c r="H244" i="50"/>
  <c r="I233" i="50"/>
  <c r="P246" i="50"/>
  <c r="U46" i="49" s="1"/>
  <c r="P239" i="50"/>
  <c r="K241" i="50"/>
  <c r="J239" i="50"/>
  <c r="F235" i="50"/>
  <c r="M239" i="50"/>
  <c r="M237" i="50" s="1"/>
  <c r="F236" i="50"/>
  <c r="M232" i="50"/>
  <c r="M231" i="50" s="1"/>
  <c r="J246" i="50"/>
  <c r="J243" i="50" s="1"/>
  <c r="I246" i="50"/>
  <c r="H245" i="50"/>
  <c r="I245" i="50"/>
  <c r="I243" i="50" s="1"/>
  <c r="O239" i="50"/>
  <c r="E242" i="50"/>
  <c r="K239" i="50"/>
  <c r="K233" i="50"/>
  <c r="G242" i="50"/>
  <c r="N234" i="50"/>
  <c r="F232" i="50"/>
  <c r="F231" i="50" s="1"/>
  <c r="M246" i="50"/>
  <c r="G241" i="50"/>
  <c r="O242" i="50"/>
  <c r="O241" i="50"/>
  <c r="I241" i="50"/>
  <c r="K238" i="50"/>
  <c r="K237" i="50" s="1"/>
  <c r="F242" i="50"/>
  <c r="L238" i="50"/>
  <c r="N239" i="50"/>
  <c r="L239" i="50"/>
  <c r="G234" i="50"/>
  <c r="L234" i="50"/>
  <c r="E234" i="50"/>
  <c r="E233" i="50"/>
  <c r="E232" i="50"/>
  <c r="E236" i="50"/>
  <c r="L242" i="50"/>
  <c r="J233" i="50"/>
  <c r="K232" i="50"/>
  <c r="J242" i="50"/>
  <c r="P241" i="50"/>
  <c r="M240" i="50"/>
  <c r="K235" i="50"/>
  <c r="O234" i="50"/>
  <c r="E241" i="50"/>
  <c r="P45" i="49" s="1"/>
  <c r="G240" i="50"/>
  <c r="I235" i="50"/>
  <c r="J232" i="50"/>
  <c r="O238" i="50"/>
  <c r="E244" i="50"/>
  <c r="O244" i="50"/>
  <c r="O243" i="50" s="1"/>
  <c r="I232" i="50"/>
  <c r="I231" i="50" s="1"/>
  <c r="F234" i="50"/>
  <c r="E235" i="50"/>
  <c r="P44" i="49" s="1"/>
  <c r="P236" i="50"/>
  <c r="U44" i="49" s="1"/>
  <c r="J241" i="50"/>
  <c r="P242" i="50"/>
  <c r="U45" i="49" s="1"/>
  <c r="I240" i="50"/>
  <c r="I237" i="50" s="1"/>
  <c r="G233" i="50"/>
  <c r="E246" i="50"/>
  <c r="G235" i="50"/>
  <c r="L235" i="50"/>
  <c r="K234" i="50"/>
  <c r="L232" i="50"/>
  <c r="K245" i="50"/>
  <c r="G238" i="50"/>
  <c r="G237" i="50" s="1"/>
  <c r="I239" i="50"/>
  <c r="H241" i="50"/>
  <c r="F241" i="50"/>
  <c r="P235" i="50"/>
  <c r="L233" i="50"/>
  <c r="H233" i="50"/>
  <c r="H231" i="50" s="1"/>
  <c r="L246" i="50"/>
  <c r="E238" i="50"/>
  <c r="H238" i="50"/>
  <c r="E245" i="50"/>
  <c r="P46" i="49" s="1"/>
  <c r="N238" i="50"/>
  <c r="G246" i="50"/>
  <c r="G243" i="50" s="1"/>
  <c r="J234" i="50"/>
  <c r="O240" i="50"/>
  <c r="N232" i="50"/>
  <c r="I242" i="50"/>
  <c r="K244" i="50"/>
  <c r="K243" i="50" s="1"/>
  <c r="P245" i="50"/>
  <c r="P243" i="50" s="1"/>
  <c r="O233" i="50"/>
  <c r="J236" i="50"/>
  <c r="N235" i="50"/>
  <c r="G26" i="49"/>
  <c r="H236" i="50"/>
  <c r="L11" i="49"/>
  <c r="E237" i="50" l="1"/>
  <c r="S45" i="49"/>
  <c r="I230" i="50"/>
  <c r="S46" i="49"/>
  <c r="E243" i="50"/>
  <c r="J231" i="50"/>
  <c r="Q46" i="49"/>
  <c r="R46" i="49"/>
  <c r="V46" i="49" s="1"/>
  <c r="L231" i="50"/>
  <c r="R44" i="49"/>
  <c r="Q44" i="49"/>
  <c r="P43" i="49"/>
  <c r="L237" i="50"/>
  <c r="F230" i="50"/>
  <c r="H243" i="50"/>
  <c r="O231" i="50"/>
  <c r="N231" i="50"/>
  <c r="N237" i="50"/>
  <c r="H237" i="50"/>
  <c r="H230" i="50" s="1"/>
  <c r="G231" i="50"/>
  <c r="G230" i="50" s="1"/>
  <c r="U43" i="49"/>
  <c r="O237" i="50"/>
  <c r="Q45" i="49"/>
  <c r="R45" i="49"/>
  <c r="V45" i="49" s="1"/>
  <c r="K231" i="50"/>
  <c r="K230" i="50" s="1"/>
  <c r="E231" i="50"/>
  <c r="E230" i="50" s="1"/>
  <c r="S44" i="49"/>
  <c r="S43" i="49" s="1"/>
  <c r="M230" i="50"/>
  <c r="J237" i="50"/>
  <c r="P231" i="50"/>
  <c r="P230" i="50" s="1"/>
  <c r="M243" i="50"/>
  <c r="O230" i="50" l="1"/>
  <c r="R43" i="49"/>
  <c r="V44" i="49"/>
  <c r="V43" i="49" s="1"/>
  <c r="N230" i="50"/>
  <c r="Q43" i="49"/>
  <c r="L230" i="50"/>
  <c r="J230" i="50"/>
</calcChain>
</file>

<file path=xl/comments1.xml><?xml version="1.0" encoding="utf-8"?>
<comments xmlns="http://schemas.openxmlformats.org/spreadsheetml/2006/main">
  <authors>
    <author>Author</author>
  </authors>
  <commentList>
    <comment ref="R4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Số SV CĐLT vẫn duy trì lớp từ đầu năm 2016</t>
        </r>
      </text>
    </comment>
  </commentList>
</comments>
</file>

<file path=xl/sharedStrings.xml><?xml version="1.0" encoding="utf-8"?>
<sst xmlns="http://schemas.openxmlformats.org/spreadsheetml/2006/main" count="421" uniqueCount="304">
  <si>
    <t>Dự toán năm 2017</t>
  </si>
  <si>
    <t>Stt</t>
  </si>
  <si>
    <t>UBND THÀNH PHỐ HỒ CHÍ MINH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</si>
  <si>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</si>
  <si>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</si>
  <si>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</si>
  <si>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</si>
  <si>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 xml:space="preserve">Ngành nghề </t>
  </si>
  <si>
    <t>Tên lớp</t>
  </si>
  <si>
    <t>THÁNG</t>
  </si>
  <si>
    <t xml:space="preserve">KHOA KINH TẾ </t>
  </si>
  <si>
    <t>15TCN-KTD</t>
  </si>
  <si>
    <t>15CĐN-QTD</t>
  </si>
  <si>
    <t>16CĐN-QTD</t>
  </si>
  <si>
    <t>16TCN-KTD</t>
  </si>
  <si>
    <t>16TCN-QTD</t>
  </si>
  <si>
    <t>Tổng khoa</t>
  </si>
  <si>
    <t>13TC-QTM</t>
  </si>
  <si>
    <t>14CĐ-TM1</t>
  </si>
  <si>
    <t>14CĐ-TP1</t>
  </si>
  <si>
    <t>14TCQT01</t>
  </si>
  <si>
    <t>15CĐ-TP1</t>
  </si>
  <si>
    <t>15CĐ-TP2</t>
  </si>
  <si>
    <t>15CĐ-TP3</t>
  </si>
  <si>
    <t>15CĐ-TM1</t>
  </si>
  <si>
    <t>15CĐ-TM2</t>
  </si>
  <si>
    <t>15CĐ-TW</t>
  </si>
  <si>
    <t>15TCT-QTM</t>
  </si>
  <si>
    <t>15TC-QTM</t>
  </si>
  <si>
    <t>15TCN-QTM1</t>
  </si>
  <si>
    <t>15TCN-QTM2</t>
  </si>
  <si>
    <t>16CĐ-CNTT1</t>
  </si>
  <si>
    <t>16CĐ-CNTT2</t>
  </si>
  <si>
    <t>16CĐ-CNTT3</t>
  </si>
  <si>
    <t>16CĐ-CNTT4</t>
  </si>
  <si>
    <t>16CĐ-CNTT5</t>
  </si>
  <si>
    <t>16TCT-QTM</t>
  </si>
  <si>
    <t>16TC-QTM</t>
  </si>
  <si>
    <t>16TCN-QTM1</t>
  </si>
  <si>
    <t>16TCN-QTM2</t>
  </si>
  <si>
    <t>16CĐ-LTCNTT</t>
  </si>
  <si>
    <t>13CÐ-CK1</t>
  </si>
  <si>
    <t>13CÐ-CK2</t>
  </si>
  <si>
    <t>13CÐ-CK3</t>
  </si>
  <si>
    <t>13CÐ-CK4</t>
  </si>
  <si>
    <t>13TC-CKT</t>
  </si>
  <si>
    <t>14TCCT01</t>
  </si>
  <si>
    <t>14TCCP01</t>
  </si>
  <si>
    <t>14CĐCK01</t>
  </si>
  <si>
    <t>14CĐCK02</t>
  </si>
  <si>
    <t>14CĐCK03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</si>
  <si>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</si>
  <si>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</si>
  <si>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</si>
  <si>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</si>
  <si>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</si>
  <si>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</si>
  <si>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</si>
  <si>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15TN-CK</t>
  </si>
  <si>
    <t>15TCT-CK</t>
  </si>
  <si>
    <t>15TCN-CKL</t>
  </si>
  <si>
    <t>15CĐ-LTCK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</si>
  <si>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</si>
  <si>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</si>
  <si>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</si>
  <si>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</si>
  <si>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</si>
  <si>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</si>
  <si>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</si>
  <si>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</si>
  <si>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16TCN-CKL</t>
  </si>
  <si>
    <t>16CĐ-LTCK</t>
  </si>
  <si>
    <t>13CÐ-Ð1</t>
  </si>
  <si>
    <t>13CÐ-Ð2</t>
  </si>
  <si>
    <t>13CÐ-Ð3</t>
  </si>
  <si>
    <t>13CÐ-ÐT1</t>
  </si>
  <si>
    <t>13CÐ-ÐT2</t>
  </si>
  <si>
    <t>13TC-Ð1</t>
  </si>
  <si>
    <t>13TC-ÐT</t>
  </si>
  <si>
    <t>14CĐĐC01</t>
  </si>
  <si>
    <t>14CĐĐC02</t>
  </si>
  <si>
    <t>14CĐĐT01</t>
  </si>
  <si>
    <t>14CĐĐT02</t>
  </si>
  <si>
    <t>14TCĐC01</t>
  </si>
  <si>
    <t>14TCĐT01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</si>
  <si>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</si>
  <si>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</si>
  <si>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</si>
  <si>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</si>
  <si>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</si>
  <si>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</si>
  <si>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</si>
  <si>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</si>
  <si>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15TN-Đ</t>
  </si>
  <si>
    <t>15TCT-Đ</t>
  </si>
  <si>
    <t>15TC-Đ</t>
  </si>
  <si>
    <t>15TCN-Đ</t>
  </si>
  <si>
    <t>15TCN-ĐT</t>
  </si>
  <si>
    <t>15CĐ-LTĐ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</si>
  <si>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</si>
  <si>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</si>
  <si>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</si>
  <si>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</si>
  <si>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</si>
  <si>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</si>
  <si>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</si>
  <si>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</si>
  <si>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</si>
  <si>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16TN-Đ</t>
  </si>
  <si>
    <t>16TCT-Đ</t>
  </si>
  <si>
    <t>16TCN-Đ</t>
  </si>
  <si>
    <t>16TCN-ĐT</t>
  </si>
  <si>
    <t>16CĐ-LTĐĐT</t>
  </si>
  <si>
    <t>13CÐ-NL1</t>
  </si>
  <si>
    <t>13TC-ÐL</t>
  </si>
  <si>
    <t>14CĐNL01</t>
  </si>
  <si>
    <t>14TCĐL01</t>
  </si>
  <si>
    <t>15CĐ-ĐL1</t>
  </si>
  <si>
    <t>15CĐ-ĐL2</t>
  </si>
  <si>
    <t>15CĐ-ĐL3</t>
  </si>
  <si>
    <t>15TN-NL</t>
  </si>
  <si>
    <t>15TCT-NL</t>
  </si>
  <si>
    <t>15TCN-LĐL</t>
  </si>
  <si>
    <t>16CĐ-ĐL1</t>
  </si>
  <si>
    <t>16CĐ-ĐL2</t>
  </si>
  <si>
    <t>16CĐ-ĐL3</t>
  </si>
  <si>
    <t>16CĐ-ĐL4</t>
  </si>
  <si>
    <t>16TCN-LĐL1</t>
  </si>
  <si>
    <t>16TCN-LĐL2</t>
  </si>
  <si>
    <t>13CÐ-Ô1</t>
  </si>
  <si>
    <t>13CÐ-Ô2</t>
  </si>
  <si>
    <t>13CÐ-Ô3</t>
  </si>
  <si>
    <t>13TC-Ô1</t>
  </si>
  <si>
    <t>14CÐ-Ô1</t>
  </si>
  <si>
    <t>14CÐ-Ô2</t>
  </si>
  <si>
    <t>14CÐ-Ô3</t>
  </si>
  <si>
    <t>14CÐ-Ô4</t>
  </si>
  <si>
    <t>14TC-ÔT01</t>
  </si>
  <si>
    <t>14TC-ÔT02</t>
  </si>
  <si>
    <t>15CĐ-Ô1</t>
  </si>
  <si>
    <t>15CĐ-Ô2</t>
  </si>
  <si>
    <t>15CĐ-Ô3</t>
  </si>
  <si>
    <t>15CĐ-Ô4</t>
  </si>
  <si>
    <t>15CĐ-Ô5</t>
  </si>
  <si>
    <t>15CĐ-Ô6</t>
  </si>
  <si>
    <t>15TN-Ô</t>
  </si>
  <si>
    <t>15TCT-Ô</t>
  </si>
  <si>
    <t>15TC-Ô</t>
  </si>
  <si>
    <t>15TCN-Ô1</t>
  </si>
  <si>
    <t>15TCN-Ô2</t>
  </si>
  <si>
    <t>15CĐN-Ô</t>
  </si>
  <si>
    <t>15CĐ-LTÔTÔ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</si>
  <si>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</si>
  <si>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</si>
  <si>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</si>
  <si>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</si>
  <si>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</si>
  <si>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</si>
  <si>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</si>
  <si>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</si>
  <si>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</si>
  <si>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</si>
  <si>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</si>
  <si>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</si>
  <si>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</si>
  <si>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16TCT-Ô1</t>
  </si>
  <si>
    <t>16TN-Ô</t>
  </si>
  <si>
    <t>16TCT-Ô2</t>
  </si>
  <si>
    <t>16TC-Ô1</t>
  </si>
  <si>
    <t>16TC-Ô2</t>
  </si>
  <si>
    <t>16TCN-Ô1</t>
  </si>
  <si>
    <t>16TCN-Ô2</t>
  </si>
  <si>
    <t>16TCN-Ô3</t>
  </si>
  <si>
    <t>16CĐN-Ô1</t>
  </si>
  <si>
    <t>16CĐN-Ô2</t>
  </si>
  <si>
    <t>16CĐ-LTÔ</t>
  </si>
  <si>
    <t>13CÐ-M</t>
  </si>
  <si>
    <t>13TC-MT</t>
  </si>
  <si>
    <t>14CĐMT01</t>
  </si>
  <si>
    <t>14TCMT01</t>
  </si>
  <si>
    <t>15CĐ-MTT1</t>
  </si>
  <si>
    <t>15CĐ-MTT2</t>
  </si>
  <si>
    <t>15TCN-MTT</t>
  </si>
  <si>
    <t>16CĐ-MTT1</t>
  </si>
  <si>
    <t>16CĐ-MTT2</t>
  </si>
  <si>
    <t>16TC-MTT</t>
  </si>
  <si>
    <t>Tổng hợp</t>
  </si>
  <si>
    <t xml:space="preserve"> * Cao đẳng</t>
  </si>
  <si>
    <t>Bậc Cao đẳng khóa 13</t>
  </si>
  <si>
    <t>Bậc Cao đẳng khóa 14</t>
  </si>
  <si>
    <t>Bậc Cao đẳng khóa 15</t>
  </si>
  <si>
    <t>Bậc Cao đẳng khóa 16</t>
  </si>
  <si>
    <t>Bậc trung cấp khóa 13</t>
  </si>
  <si>
    <t>Bậc trung cấp khóa 14</t>
  </si>
  <si>
    <t>Bậc trung cấp khóa 15</t>
  </si>
  <si>
    <t>Bậc trung cấp khóa 16</t>
  </si>
  <si>
    <t xml:space="preserve"> * Cao đẳng liên thông</t>
  </si>
  <si>
    <t>Bậc cao đẳng LT khóa 15</t>
  </si>
  <si>
    <t>Bậc cao đẳng LT khóa 16</t>
  </si>
  <si>
    <t>Ghi chú:</t>
  </si>
  <si>
    <t>Hiệu trưởng</t>
  </si>
  <si>
    <t>Phạm Hữu Lộc</t>
  </si>
  <si>
    <t>S
TT</t>
  </si>
  <si>
    <t>01/2017</t>
  </si>
  <si>
    <t>02/2017</t>
  </si>
  <si>
    <t>03/2017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</si>
  <si>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</si>
  <si>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</si>
  <si>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</si>
  <si>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</si>
  <si>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</si>
  <si>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</si>
  <si>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</si>
  <si>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</si>
  <si>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</si>
  <si>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17TCN</t>
  </si>
  <si>
    <t>17CĐN</t>
  </si>
  <si>
    <t>KHOA CÔNG NGHỆ 
THÔNG TIN</t>
  </si>
  <si>
    <t>17TC</t>
  </si>
  <si>
    <t>17CĐ</t>
  </si>
  <si>
    <t>17CĐLT</t>
  </si>
  <si>
    <t>KHOA CÔNG NGHỆ
CƠ KHÍ</t>
  </si>
  <si>
    <t>KHOA CÔNG NGHỆ
ĐIỆN - ĐIỆN TỬ</t>
  </si>
  <si>
    <t>KHOA CÔNG NGHỆ
NHIỆT - LẠNH</t>
  </si>
  <si>
    <t>KHOA CÔNG NGHỆ
ĐỘNG LỰC</t>
  </si>
  <si>
    <t>KHOA CÔNG NGHỆ
MAY - THỜI TRANG</t>
  </si>
  <si>
    <t>Bậc Cao đẳng khóa 17</t>
  </si>
  <si>
    <t>Bậc trung cấp khóa 17</t>
  </si>
  <si>
    <t>Bậc cao đẳng LT khóa 17</t>
  </si>
  <si>
    <t xml:space="preserve"> * Khóa 2017  là tuyển sinh mới  năm 2017 bắt đầu từ tháng 9/2017</t>
  </si>
  <si>
    <t>Nguyễn Kính</t>
  </si>
  <si>
    <t>Ngày    tháng    năm 2017</t>
  </si>
  <si>
    <t>Phòng Công tác Chính trị - HSSV</t>
  </si>
  <si>
    <t>hệ</t>
  </si>
  <si>
    <t>13CĐ-TM1</t>
  </si>
  <si>
    <t>13CÐ</t>
  </si>
  <si>
    <t>13CĐ-TM2</t>
  </si>
  <si>
    <t>13CĐ-TP1</t>
  </si>
  <si>
    <t>13CĐ-TP2</t>
  </si>
  <si>
    <t>14CĐ</t>
  </si>
  <si>
    <t>15CĐ-CĐ2</t>
  </si>
  <si>
    <t>15CĐ-CĐT2</t>
  </si>
  <si>
    <t>15CĐ-Ô7</t>
  </si>
  <si>
    <t>15CĐ-Ô8</t>
  </si>
  <si>
    <t>15CĐ-MTT3</t>
  </si>
  <si>
    <t>Phòng Kế hoạch - Tài chính</t>
  </si>
  <si>
    <t xml:space="preserve">Tên đơn vị </t>
  </si>
  <si>
    <t>Số liệu phân bổ đến ngày 30/6/2016</t>
  </si>
  <si>
    <t>Chênh lệch Tháng 12-Tháng 6</t>
  </si>
  <si>
    <t>Thực hiện năm 2015</t>
  </si>
  <si>
    <t>Dự toán năm 2016</t>
  </si>
  <si>
    <t xml:space="preserve">Số đầu năm </t>
  </si>
  <si>
    <t>Số tốt nghiệp</t>
  </si>
  <si>
    <t>Số chỉ tiêu tuyển mới</t>
  </si>
  <si>
    <t>Số thực tế tuyển mới</t>
  </si>
  <si>
    <t>Bình quân</t>
  </si>
  <si>
    <t xml:space="preserve">Số tốt nghiệp + bỏ học </t>
  </si>
  <si>
    <t>Số đầu năm</t>
  </si>
  <si>
    <t xml:space="preserve">Ghi chú khóa học ra trường </t>
  </si>
  <si>
    <t>Số HS</t>
  </si>
  <si>
    <t>Mức chi hoạt động bình quân</t>
  </si>
  <si>
    <t>Kinh phí dự kiến điều chỉnh</t>
  </si>
  <si>
    <t>6=2-3/4
+5/4</t>
  </si>
  <si>
    <t>7=2-3+
min(4;5)</t>
  </si>
  <si>
    <t>10=7-8/4
+9/4</t>
  </si>
  <si>
    <t>11=7-8/4
+ min(9;10)/4</t>
  </si>
  <si>
    <t>16=14*15</t>
  </si>
  <si>
    <t xml:space="preserve">I . TRUNG CẤP </t>
  </si>
  <si>
    <t>THKT NG HỮU CẢNH</t>
  </si>
  <si>
    <t xml:space="preserve"> - Trung cấp: khóa 14 trở về trước</t>
  </si>
  <si>
    <t>* Hệ THCN</t>
  </si>
  <si>
    <t>THKTNV NAM SÀI GÒN</t>
  </si>
  <si>
    <t xml:space="preserve">TCKTKT QUẬN 12 </t>
  </si>
  <si>
    <t>TCKTKT HÓC MÔN</t>
  </si>
  <si>
    <t xml:space="preserve">Dự phòng </t>
  </si>
  <si>
    <t>II. CAO ĐẲNG (KHOẢN 501)</t>
  </si>
  <si>
    <t>Hệ Cao đẳng</t>
  </si>
  <si>
    <t xml:space="preserve">    - Hệ Cao đẳng </t>
  </si>
  <si>
    <t xml:space="preserve">    - Hệ C.Đ Liên thông</t>
  </si>
  <si>
    <t xml:space="preserve">* Hệ THCN </t>
  </si>
  <si>
    <t>* Khối THPT</t>
  </si>
  <si>
    <t xml:space="preserve"> - CĐ nghề </t>
  </si>
  <si>
    <t xml:space="preserve"> - TC nghề</t>
  </si>
  <si>
    <t>CĐKTKT TP.HCM</t>
  </si>
  <si>
    <t xml:space="preserve">* Hệ Cao đẳng </t>
  </si>
  <si>
    <t>* Hệ C.Đ Liên thông</t>
  </si>
  <si>
    <t>CĐ KINH TẾ</t>
  </si>
  <si>
    <t>* Hệ Cao đẳng</t>
  </si>
  <si>
    <t>CĐKT LÝ TỰ TRỌNG</t>
  </si>
  <si>
    <t>CĐ CN THỦ ĐỨC</t>
  </si>
  <si>
    <t>BÁO CÁO SỐ LIỆU SINH VIÊN NĂM 2017</t>
  </si>
  <si>
    <t>Số liệu báo cáo năm 2017</t>
  </si>
  <si>
    <t>Thực hiện năm 2016</t>
  </si>
  <si>
    <t>Quyết định giao chỉ tiêu tuyển sinh NH 2017-2018
(Số QĐ../ngày..)</t>
  </si>
  <si>
    <t>* Hệ TCCN</t>
  </si>
  <si>
    <t xml:space="preserve"> (Đính kèm biểu số liệu học sinh chi tiết của năm 2017)</t>
  </si>
  <si>
    <t>KHOA CÔNG NGHỆ
 THÔNG TIN</t>
  </si>
  <si>
    <t xml:space="preserve"> * Trung cấp (12+2_2N3 và 9+3)</t>
  </si>
  <si>
    <t>Ngày  29  tháng  05  năm 2017</t>
  </si>
  <si>
    <t>Hoàng Ngọc Cảnh</t>
  </si>
  <si>
    <t xml:space="preserve"> * Hệ trung cấp (12+2_2N3 Tính từ thời điểm tháng 9): Khóa 16TN_TCT năm II , Khóa 15TN_TCT ra trường;  Hệ trung cấp (9+3 tính từ thời điểm 
tháng 9) : Khóa 16TC năm II, Khóa 15TC ra trường.</t>
  </si>
  <si>
    <t xml:space="preserve"> * Hệ Cao đẳng  (tính từ thời điểm tháng 9/2017): khóa  16CĐ năm II, Khóa  15CĐ năm III; khóa 14CĐ, khóa 13CĐ ra trường.</t>
  </si>
  <si>
    <t xml:space="preserve"> * Hệ Cao đẳng liên thông (tính từ thời điểm tháng 09/2017):  khóa 16CĐLT năm I , khóa 15CĐLT ra trường ;</t>
  </si>
  <si>
    <r>
      <t xml:space="preserve">THỐNG KÊ CHI TIẾT SỐ LƯỢNG HỌC SINH SINH VIÊN THEO TỪNG THÁNG NĂM 2017 </t>
    </r>
    <r>
      <rPr>
        <b/>
        <sz val="14"/>
        <color indexed="10"/>
        <rFont val="Times New Roman"/>
        <family val="1"/>
      </rPr>
      <t>THEO KHOA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</si>
</sst>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4" formatCode="_(&quot;$&quot;* #,##0.00_);_(&quot;$&quot;* \(#,##0.00\);_(&quot;$&quot;* &quot;-&quot;??_);_(@_)"/>
    <numFmt numFmtId="43" formatCode="_(* #,##0.00_);_(* \(#,##0.00\);_(* &quot;-&quot;??_);_(@_)"/>
    <numFmt numFmtId="171" formatCode="_-* #,##0.00\ _₫_-;\-* #,##0.00\ _₫_-;_-* &quot;-&quot;??\ _₫_-;_-@_-"/>
    <numFmt numFmtId="172" formatCode="_(* #,##0_);_(* \(#,##0\);_(* &quot;-&quot;??_);_(@_)"/>
    <numFmt numFmtId="173" formatCode="&quot;\&quot;#,##0;[Red]&quot;\&quot;\-#,##0"/>
    <numFmt numFmtId="174" formatCode="&quot;\&quot;#,##0.00;[Red]&quot;\&quot;\-#,##0.00"/>
    <numFmt numFmtId="175" formatCode="\$#,##0\ ;\(\$#,##0\)"/>
    <numFmt numFmtId="176" formatCode="&quot;\&quot;#,##0;[Red]&quot;\&quot;&quot;\&quot;\-#,##0"/>
    <numFmt numFmtId="177" formatCode="&quot;\&quot;#,##0.00;[Red]&quot;\&quot;&quot;\&quot;&quot;\&quot;&quot;\&quot;&quot;\&quot;&quot;\&quot;\-#,##0.00"/>
    <numFmt numFmtId="178" formatCode="0.00_)"/>
    <numFmt numFmtId="179" formatCode="_-&quot;$&quot;* #,##0_-;\-&quot;$&quot;* #,##0_-;_-&quot;$&quot;* &quot;-&quot;_-;_-@_-"/>
    <numFmt numFmtId="180" formatCode="_-* #,##0_-;\-* #,##0_-;_-* &quot;-&quot;_-;_-@_-"/>
    <numFmt numFmtId="181" formatCode="_-&quot;$&quot;* #,##0.00_-;\-&quot;$&quot;* #,##0.00_-;_-&quot;$&quot;* &quot;-&quot;??_-;_-@_-"/>
    <numFmt numFmtId="182" formatCode="_-* #,##0.00_-;\-* #,##0.00_-;_-* &quot;-&quot;??_-;_-@_-"/>
    <numFmt numFmtId="183" formatCode="#,##0&quot;$&quot;_);[Red]\(#,##0&quot;$&quot;\)"/>
    <numFmt numFmtId="184" formatCode="m/d"/>
    <numFmt numFmtId="185" formatCode="&quot;ß&quot;#,##0;\-&quot;&quot;\ß&quot;&quot;#,##0"/>
    <numFmt numFmtId="186" formatCode="\t0.00%"/>
    <numFmt numFmtId="187" formatCode="\t#\ ??/??"/>
    <numFmt numFmtId="188" formatCode="#,##0;\(#,##0\)"/>
    <numFmt numFmtId="199" formatCode="&quot;$&quot;#,##0;\-&quot;$&quot;#,##0"/>
  </numFmts>
  <fonts count="7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VNI-Times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sz val="12"/>
      <name val="¹UAAA¼"/>
      <family val="3"/>
      <charset val="129"/>
    </font>
    <font>
      <sz val="12"/>
      <color indexed="20"/>
      <name val="Times New Roman"/>
      <family val="2"/>
    </font>
    <font>
      <b/>
      <sz val="12"/>
      <color indexed="52"/>
      <name val="Times New Roman"/>
      <family val="2"/>
    </font>
    <font>
      <b/>
      <sz val="12"/>
      <color indexed="9"/>
      <name val="Times New Roman"/>
      <family val="2"/>
    </font>
    <font>
      <sz val="10"/>
      <name val="Arial"/>
      <family val="2"/>
    </font>
    <font>
      <i/>
      <sz val="12"/>
      <color indexed="23"/>
      <name val="Times New Roman"/>
      <family val="2"/>
    </font>
    <font>
      <sz val="12"/>
      <color indexed="17"/>
      <name val="Times New Roman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b/>
      <sz val="18"/>
      <name val="Arial"/>
      <family val="2"/>
    </font>
    <font>
      <sz val="12"/>
      <color indexed="62"/>
      <name val="Times New Roman"/>
      <family val="2"/>
    </font>
    <font>
      <sz val="12"/>
      <color indexed="52"/>
      <name val="Times New Roman"/>
      <family val="2"/>
    </font>
    <font>
      <sz val="12"/>
      <name val="Arial"/>
      <family val="2"/>
    </font>
    <font>
      <sz val="12"/>
      <color indexed="60"/>
      <name val="Times New Roman"/>
      <family val="2"/>
    </font>
    <font>
      <sz val="7"/>
      <name val="Small Fonts"/>
      <family val="2"/>
    </font>
    <font>
      <b/>
      <i/>
      <sz val="16"/>
      <name val="Helv"/>
    </font>
    <font>
      <b/>
      <sz val="12"/>
      <color indexed="63"/>
      <name val="Times New Roman"/>
      <family val="2"/>
    </font>
    <font>
      <sz val="10"/>
      <name val="Helv"/>
      <charset val="204"/>
    </font>
    <font>
      <b/>
      <sz val="18"/>
      <color indexed="56"/>
      <name val="Cambria"/>
      <family val="2"/>
    </font>
    <font>
      <b/>
      <sz val="12"/>
      <color indexed="8"/>
      <name val="Times New Roman"/>
      <family val="2"/>
    </font>
    <font>
      <sz val="12"/>
      <color indexed="10"/>
      <name val="Times New Roman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Courier"/>
      <family val="3"/>
    </font>
    <font>
      <sz val="10"/>
      <name val=" "/>
      <family val="1"/>
      <charset val="136"/>
    </font>
    <font>
      <b/>
      <sz val="9"/>
      <color indexed="81"/>
      <name val="Tahoma"/>
      <family val="2"/>
    </font>
    <font>
      <b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0"/>
      <color indexed="8"/>
      <name val="Arial"/>
      <family val="2"/>
    </font>
    <font>
      <sz val="10"/>
      <name val="VNI-Helve"/>
    </font>
    <font>
      <u/>
      <sz val="12"/>
      <color indexed="12"/>
      <name val="Arial"/>
      <family val="2"/>
    </font>
    <font>
      <sz val="10"/>
      <name val="MS Sans Serif"/>
      <family val="2"/>
    </font>
    <font>
      <sz val="10"/>
      <name val="Helv"/>
      <family val="2"/>
    </font>
    <font>
      <b/>
      <sz val="10"/>
      <name val="Times New Roman"/>
      <family val="1"/>
    </font>
    <font>
      <sz val="9"/>
      <color indexed="81"/>
      <name val="Tahoma"/>
      <family val="2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i/>
      <sz val="14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9"/>
      <name val="Times New Roman"/>
      <family val="1"/>
    </font>
    <font>
      <b/>
      <sz val="14"/>
      <color indexed="10"/>
      <name val="Times New Roman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4">
    <xf numFmtId="0" fontId="0" fillId="0" borderId="0"/>
    <xf numFmtId="0" fontId="55" fillId="0" borderId="0"/>
    <xf numFmtId="0" fontId="1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9" fillId="0" borderId="0"/>
    <xf numFmtId="0" fontId="12" fillId="0" borderId="0"/>
    <xf numFmtId="0" fontId="12" fillId="0" borderId="0"/>
    <xf numFmtId="0" fontId="14" fillId="20" borderId="1" applyNumberFormat="0" applyAlignment="0" applyProtection="0"/>
    <xf numFmtId="171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188" fontId="7" fillId="0" borderId="0"/>
    <xf numFmtId="43" fontId="3" fillId="0" borderId="0" applyFont="0" applyFill="0" applyBorder="0" applyAlignment="0" applyProtection="0"/>
    <xf numFmtId="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99" fontId="3" fillId="0" borderId="0" applyFont="0" applyFill="0" applyBorder="0" applyAlignment="0" applyProtection="0"/>
    <xf numFmtId="186" fontId="16" fillId="0" borderId="0"/>
    <xf numFmtId="0" fontId="15" fillId="21" borderId="2" applyNumberFormat="0" applyAlignment="0" applyProtection="0"/>
    <xf numFmtId="0" fontId="16" fillId="0" borderId="0" applyFont="0" applyFill="0" applyBorder="0" applyAlignment="0" applyProtection="0"/>
    <xf numFmtId="187" fontId="16" fillId="0" borderId="0"/>
    <xf numFmtId="0" fontId="17" fillId="0" borderId="0" applyNumberFormat="0" applyFill="0" applyBorder="0" applyAlignment="0" applyProtection="0"/>
    <xf numFmtId="2" fontId="16" fillId="0" borderId="0" applyFont="0" applyFill="0" applyBorder="0" applyAlignment="0" applyProtection="0"/>
    <xf numFmtId="0" fontId="18" fillId="4" borderId="0" applyNumberFormat="0" applyBorder="0" applyAlignment="0" applyProtection="0"/>
    <xf numFmtId="38" fontId="19" fillId="22" borderId="0" applyNumberFormat="0" applyBorder="0" applyAlignment="0" applyProtection="0"/>
    <xf numFmtId="0" fontId="20" fillId="0" borderId="3" applyNumberFormat="0" applyAlignment="0" applyProtection="0">
      <alignment horizontal="left" vertical="center"/>
    </xf>
    <xf numFmtId="0" fontId="20" fillId="0" borderId="4">
      <alignment horizontal="left" vertical="center"/>
    </xf>
    <xf numFmtId="0" fontId="21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Protection="0"/>
    <xf numFmtId="0" fontId="20" fillId="0" borderId="0" applyProtection="0"/>
    <xf numFmtId="0" fontId="56" fillId="0" borderId="0" applyNumberFormat="0" applyFill="0" applyBorder="0" applyAlignment="0" applyProtection="0">
      <alignment vertical="top"/>
      <protection locked="0"/>
    </xf>
    <xf numFmtId="10" fontId="19" fillId="23" borderId="8" applyNumberFormat="0" applyBorder="0" applyAlignment="0" applyProtection="0"/>
    <xf numFmtId="0" fontId="25" fillId="7" borderId="1" applyNumberFormat="0" applyAlignment="0" applyProtection="0"/>
    <xf numFmtId="0" fontId="16" fillId="0" borderId="0"/>
    <xf numFmtId="0" fontId="16" fillId="0" borderId="0"/>
    <xf numFmtId="0" fontId="16" fillId="0" borderId="0"/>
    <xf numFmtId="0" fontId="57" fillId="0" borderId="0"/>
    <xf numFmtId="0" fontId="26" fillId="0" borderId="9" applyNumberFormat="0" applyFill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0" fontId="27" fillId="0" borderId="0" applyNumberFormat="0" applyFont="0" applyFill="0" applyAlignment="0"/>
    <xf numFmtId="0" fontId="28" fillId="24" borderId="0" applyNumberFormat="0" applyBorder="0" applyAlignment="0" applyProtection="0"/>
    <xf numFmtId="0" fontId="7" fillId="0" borderId="0"/>
    <xf numFmtId="37" fontId="29" fillId="0" borderId="0"/>
    <xf numFmtId="178" fontId="30" fillId="0" borderId="0"/>
    <xf numFmtId="0" fontId="27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" fillId="0" borderId="0"/>
    <xf numFmtId="0" fontId="1" fillId="0" borderId="0"/>
    <xf numFmtId="0" fontId="9" fillId="0" borderId="0"/>
    <xf numFmtId="0" fontId="75" fillId="0" borderId="0"/>
    <xf numFmtId="0" fontId="75" fillId="0" borderId="0"/>
    <xf numFmtId="0" fontId="75" fillId="0" borderId="0"/>
    <xf numFmtId="0" fontId="27" fillId="0" borderId="0"/>
    <xf numFmtId="0" fontId="27" fillId="0" borderId="0"/>
    <xf numFmtId="0" fontId="3" fillId="0" borderId="0"/>
    <xf numFmtId="0" fontId="4" fillId="25" borderId="10" applyNumberFormat="0" applyFont="0" applyAlignment="0" applyProtection="0"/>
    <xf numFmtId="0" fontId="31" fillId="20" borderId="11" applyNumberFormat="0" applyAlignment="0" applyProtection="0"/>
    <xf numFmtId="10" fontId="16" fillId="0" borderId="0" applyFont="0" applyFill="0" applyBorder="0" applyAlignment="0" applyProtection="0"/>
    <xf numFmtId="0" fontId="32" fillId="0" borderId="0"/>
    <xf numFmtId="0" fontId="57" fillId="0" borderId="0"/>
    <xf numFmtId="0" fontId="58" fillId="0" borderId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16" fillId="0" borderId="13" applyNumberFormat="0" applyFont="0" applyFill="0" applyAlignment="0" applyProtection="0"/>
    <xf numFmtId="0" fontId="35" fillId="0" borderId="0" applyNumberForma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" fillId="0" borderId="0">
      <alignment vertical="center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4" fontId="40" fillId="0" borderId="0" applyFont="0" applyFill="0" applyBorder="0" applyAlignment="0" applyProtection="0"/>
    <xf numFmtId="173" fontId="40" fillId="0" borderId="0" applyFont="0" applyFill="0" applyBorder="0" applyAlignment="0" applyProtection="0"/>
    <xf numFmtId="0" fontId="41" fillId="0" borderId="0"/>
    <xf numFmtId="0" fontId="27" fillId="0" borderId="0"/>
    <xf numFmtId="180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183" fontId="42" fillId="0" borderId="0" applyFont="0" applyFill="0" applyBorder="0" applyAlignment="0" applyProtection="0"/>
    <xf numFmtId="181" fontId="39" fillId="0" borderId="0" applyFont="0" applyFill="0" applyBorder="0" applyAlignment="0" applyProtection="0"/>
  </cellStyleXfs>
  <cellXfs count="225">
    <xf numFmtId="0" fontId="0" fillId="0" borderId="0" xfId="0"/>
    <xf numFmtId="0" fontId="5" fillId="0" borderId="8" xfId="0" applyFont="1" applyFill="1" applyBorder="1"/>
    <xf numFmtId="0" fontId="4" fillId="0" borderId="0" xfId="103" applyFont="1" applyFill="1"/>
    <xf numFmtId="0" fontId="62" fillId="0" borderId="0" xfId="103" applyFont="1" applyFill="1" applyAlignment="1">
      <alignment horizontal="center"/>
    </xf>
    <xf numFmtId="0" fontId="5" fillId="0" borderId="0" xfId="103" quotePrefix="1" applyFont="1" applyFill="1" applyAlignment="1">
      <alignment horizontal="left"/>
    </xf>
    <xf numFmtId="0" fontId="53" fillId="0" borderId="0" xfId="103" applyFont="1" applyFill="1" applyAlignment="1">
      <alignment horizontal="center"/>
    </xf>
    <xf numFmtId="0" fontId="64" fillId="0" borderId="0" xfId="103" applyFont="1" applyFill="1" applyAlignment="1"/>
    <xf numFmtId="0" fontId="61" fillId="0" borderId="0" xfId="103" quotePrefix="1" applyFont="1" applyFill="1" applyAlignment="1">
      <alignment horizontal="left"/>
    </xf>
    <xf numFmtId="0" fontId="65" fillId="0" borderId="0" xfId="103" applyFont="1" applyFill="1"/>
    <xf numFmtId="0" fontId="5" fillId="0" borderId="14" xfId="103" applyFont="1" applyFill="1" applyBorder="1" applyAlignment="1">
      <alignment horizontal="center" vertical="center" wrapText="1"/>
    </xf>
    <xf numFmtId="0" fontId="5" fillId="26" borderId="14" xfId="103" applyFont="1" applyFill="1" applyBorder="1" applyAlignment="1">
      <alignment horizontal="center" vertical="center" wrapText="1"/>
    </xf>
    <xf numFmtId="0" fontId="66" fillId="0" borderId="15" xfId="103" applyFont="1" applyFill="1" applyBorder="1" applyAlignment="1">
      <alignment horizontal="center" vertical="center" wrapText="1"/>
    </xf>
    <xf numFmtId="0" fontId="5" fillId="0" borderId="16" xfId="103" applyFont="1" applyFill="1" applyBorder="1" applyAlignment="1">
      <alignment horizontal="center" vertical="center" wrapText="1"/>
    </xf>
    <xf numFmtId="0" fontId="4" fillId="0" borderId="14" xfId="103" applyFont="1" applyFill="1" applyBorder="1" applyAlignment="1">
      <alignment horizontal="center" vertical="center" wrapText="1"/>
    </xf>
    <xf numFmtId="0" fontId="66" fillId="0" borderId="15" xfId="103" applyFont="1" applyFill="1" applyBorder="1" applyAlignment="1">
      <alignment horizontal="center" vertical="center"/>
    </xf>
    <xf numFmtId="0" fontId="67" fillId="0" borderId="15" xfId="103" quotePrefix="1" applyFont="1" applyFill="1" applyBorder="1" applyAlignment="1">
      <alignment horizontal="center" vertical="center"/>
    </xf>
    <xf numFmtId="0" fontId="67" fillId="0" borderId="15" xfId="103" applyFont="1" applyFill="1" applyBorder="1" applyAlignment="1">
      <alignment horizontal="center" vertical="center"/>
    </xf>
    <xf numFmtId="0" fontId="67" fillId="0" borderId="15" xfId="103" applyFont="1" applyFill="1" applyBorder="1" applyAlignment="1">
      <alignment horizontal="center" vertical="center" wrapText="1"/>
    </xf>
    <xf numFmtId="0" fontId="67" fillId="26" borderId="17" xfId="103" applyFont="1" applyFill="1" applyBorder="1" applyAlignment="1">
      <alignment horizontal="center" vertical="center" wrapText="1"/>
    </xf>
    <xf numFmtId="0" fontId="68" fillId="0" borderId="15" xfId="103" applyFont="1" applyFill="1" applyBorder="1" applyAlignment="1">
      <alignment horizontal="center" vertical="center" wrapText="1"/>
    </xf>
    <xf numFmtId="0" fontId="69" fillId="0" borderId="17" xfId="103" applyFont="1" applyFill="1" applyBorder="1" applyAlignment="1">
      <alignment horizontal="center" vertical="center" wrapText="1"/>
    </xf>
    <xf numFmtId="0" fontId="67" fillId="0" borderId="18" xfId="103" applyFont="1" applyFill="1" applyBorder="1" applyAlignment="1">
      <alignment horizontal="center" vertical="center" wrapText="1"/>
    </xf>
    <xf numFmtId="0" fontId="67" fillId="0" borderId="19" xfId="103" applyFont="1" applyFill="1" applyBorder="1" applyAlignment="1">
      <alignment horizontal="center" vertical="center" wrapText="1"/>
    </xf>
    <xf numFmtId="0" fontId="67" fillId="0" borderId="0" xfId="103" applyFont="1" applyFill="1" applyAlignment="1">
      <alignment horizontal="center" vertical="center"/>
    </xf>
    <xf numFmtId="0" fontId="59" fillId="0" borderId="20" xfId="103" applyFont="1" applyFill="1" applyBorder="1" applyAlignment="1">
      <alignment horizontal="center" vertical="center"/>
    </xf>
    <xf numFmtId="0" fontId="59" fillId="0" borderId="20" xfId="103" applyFont="1" applyFill="1" applyBorder="1" applyAlignment="1">
      <alignment horizontal="left" vertical="center"/>
    </xf>
    <xf numFmtId="172" fontId="59" fillId="0" borderId="20" xfId="103" applyNumberFormat="1" applyFont="1" applyFill="1" applyBorder="1" applyAlignment="1">
      <alignment horizontal="center" vertical="center"/>
    </xf>
    <xf numFmtId="172" fontId="59" fillId="26" borderId="21" xfId="103" applyNumberFormat="1" applyFont="1" applyFill="1" applyBorder="1" applyAlignment="1">
      <alignment horizontal="center" vertical="center"/>
    </xf>
    <xf numFmtId="0" fontId="62" fillId="0" borderId="20" xfId="103" applyFont="1" applyFill="1" applyBorder="1" applyAlignment="1">
      <alignment vertical="center" wrapText="1"/>
    </xf>
    <xf numFmtId="0" fontId="62" fillId="0" borderId="21" xfId="103" applyFont="1" applyFill="1" applyBorder="1" applyAlignment="1">
      <alignment vertical="center" wrapText="1"/>
    </xf>
    <xf numFmtId="0" fontId="62" fillId="0" borderId="0" xfId="103" applyFont="1" applyFill="1" applyAlignment="1">
      <alignment vertical="center"/>
    </xf>
    <xf numFmtId="0" fontId="7" fillId="0" borderId="20" xfId="103" applyFont="1" applyFill="1" applyBorder="1" applyAlignment="1">
      <alignment horizontal="center"/>
    </xf>
    <xf numFmtId="0" fontId="7" fillId="0" borderId="20" xfId="103" quotePrefix="1" applyFont="1" applyFill="1" applyBorder="1" applyAlignment="1">
      <alignment horizontal="left"/>
    </xf>
    <xf numFmtId="172" fontId="7" fillId="0" borderId="20" xfId="43" applyNumberFormat="1" applyFont="1" applyFill="1" applyBorder="1" applyAlignment="1"/>
    <xf numFmtId="172" fontId="4" fillId="0" borderId="20" xfId="43" applyNumberFormat="1" applyFont="1" applyFill="1" applyBorder="1" applyAlignment="1">
      <alignment wrapText="1"/>
    </xf>
    <xf numFmtId="172" fontId="4" fillId="0" borderId="20" xfId="43" applyNumberFormat="1" applyFont="1" applyFill="1" applyBorder="1" applyAlignment="1">
      <alignment horizontal="right" wrapText="1"/>
    </xf>
    <xf numFmtId="0" fontId="4" fillId="0" borderId="20" xfId="103" applyFont="1" applyFill="1" applyBorder="1" applyAlignment="1">
      <alignment wrapText="1"/>
    </xf>
    <xf numFmtId="0" fontId="4" fillId="0" borderId="21" xfId="103" applyFont="1" applyFill="1" applyBorder="1" applyAlignment="1">
      <alignment wrapText="1"/>
    </xf>
    <xf numFmtId="0" fontId="4" fillId="0" borderId="0" xfId="103" applyFont="1" applyFill="1" applyAlignment="1"/>
    <xf numFmtId="172" fontId="67" fillId="0" borderId="20" xfId="43" applyNumberFormat="1" applyFont="1" applyFill="1" applyBorder="1" applyAlignment="1"/>
    <xf numFmtId="172" fontId="7" fillId="27" borderId="20" xfId="43" applyNumberFormat="1" applyFont="1" applyFill="1" applyBorder="1" applyAlignment="1"/>
    <xf numFmtId="172" fontId="67" fillId="27" borderId="20" xfId="43" applyNumberFormat="1" applyFont="1" applyFill="1" applyBorder="1" applyAlignment="1"/>
    <xf numFmtId="0" fontId="7" fillId="0" borderId="20" xfId="103" applyFont="1" applyFill="1" applyBorder="1" applyAlignment="1">
      <alignment horizontal="left"/>
    </xf>
    <xf numFmtId="172" fontId="67" fillId="0" borderId="20" xfId="43" applyNumberFormat="1" applyFont="1" applyFill="1" applyBorder="1" applyAlignment="1">
      <alignment wrapText="1"/>
    </xf>
    <xf numFmtId="172" fontId="67" fillId="26" borderId="21" xfId="43" applyNumberFormat="1" applyFont="1" applyFill="1" applyBorder="1" applyAlignment="1"/>
    <xf numFmtId="0" fontId="62" fillId="0" borderId="20" xfId="103" applyFont="1" applyFill="1" applyBorder="1" applyAlignment="1">
      <alignment horizontal="center" vertical="center"/>
    </xf>
    <xf numFmtId="0" fontId="70" fillId="0" borderId="20" xfId="103" applyFont="1" applyFill="1" applyBorder="1" applyAlignment="1">
      <alignment horizontal="center" vertical="center"/>
    </xf>
    <xf numFmtId="0" fontId="71" fillId="0" borderId="20" xfId="103" applyFont="1" applyFill="1" applyBorder="1" applyAlignment="1">
      <alignment horizontal="left" vertical="center"/>
    </xf>
    <xf numFmtId="172" fontId="67" fillId="0" borderId="20" xfId="103" applyNumberFormat="1" applyFont="1" applyFill="1" applyBorder="1" applyAlignment="1">
      <alignment horizontal="center" vertical="center"/>
    </xf>
    <xf numFmtId="172" fontId="67" fillId="26" borderId="21" xfId="103" applyNumberFormat="1" applyFont="1" applyFill="1" applyBorder="1" applyAlignment="1">
      <alignment horizontal="center" vertical="center"/>
    </xf>
    <xf numFmtId="0" fontId="65" fillId="0" borderId="20" xfId="103" applyFont="1" applyFill="1" applyBorder="1" applyAlignment="1">
      <alignment vertical="center" wrapText="1"/>
    </xf>
    <xf numFmtId="0" fontId="65" fillId="0" borderId="21" xfId="103" applyFont="1" applyFill="1" applyBorder="1" applyAlignment="1">
      <alignment vertical="center" wrapText="1"/>
    </xf>
    <xf numFmtId="0" fontId="65" fillId="0" borderId="0" xfId="103" applyFont="1" applyFill="1" applyAlignment="1">
      <alignment vertical="center"/>
    </xf>
    <xf numFmtId="0" fontId="71" fillId="0" borderId="20" xfId="103" quotePrefix="1" applyFont="1" applyFill="1" applyBorder="1" applyAlignment="1">
      <alignment horizontal="left" vertical="center"/>
    </xf>
    <xf numFmtId="0" fontId="5" fillId="0" borderId="20" xfId="103" quotePrefix="1" applyFont="1" applyFill="1" applyBorder="1" applyAlignment="1">
      <alignment horizontal="left" vertical="center"/>
    </xf>
    <xf numFmtId="172" fontId="5" fillId="0" borderId="20" xfId="43" applyNumberFormat="1" applyFont="1" applyFill="1" applyBorder="1" applyAlignment="1">
      <alignment vertical="center"/>
    </xf>
    <xf numFmtId="172" fontId="59" fillId="0" borderId="20" xfId="43" applyNumberFormat="1" applyFont="1" applyFill="1" applyBorder="1" applyAlignment="1">
      <alignment vertical="center"/>
    </xf>
    <xf numFmtId="172" fontId="5" fillId="26" borderId="21" xfId="43" applyNumberFormat="1" applyFont="1" applyFill="1" applyBorder="1" applyAlignment="1">
      <alignment vertical="center"/>
    </xf>
    <xf numFmtId="172" fontId="4" fillId="0" borderId="20" xfId="43" applyNumberFormat="1" applyFont="1" applyFill="1" applyBorder="1" applyAlignment="1">
      <alignment vertical="center" wrapText="1"/>
    </xf>
    <xf numFmtId="172" fontId="4" fillId="0" borderId="20" xfId="43" applyNumberFormat="1" applyFont="1" applyFill="1" applyBorder="1" applyAlignment="1">
      <alignment horizontal="right" vertical="center" wrapText="1"/>
    </xf>
    <xf numFmtId="0" fontId="4" fillId="0" borderId="20" xfId="103" applyFont="1" applyFill="1" applyBorder="1" applyAlignment="1">
      <alignment vertical="center" wrapText="1"/>
    </xf>
    <xf numFmtId="0" fontId="4" fillId="0" borderId="21" xfId="103" applyFont="1" applyFill="1" applyBorder="1" applyAlignment="1">
      <alignment vertical="center" wrapText="1"/>
    </xf>
    <xf numFmtId="0" fontId="4" fillId="0" borderId="0" xfId="103" applyFont="1" applyFill="1" applyAlignment="1">
      <alignment vertical="center"/>
    </xf>
    <xf numFmtId="0" fontId="6" fillId="0" borderId="20" xfId="103" quotePrefix="1" applyFont="1" applyFill="1" applyBorder="1" applyAlignment="1">
      <alignment horizontal="left" vertical="center"/>
    </xf>
    <xf numFmtId="172" fontId="71" fillId="0" borderId="20" xfId="43" applyNumberFormat="1" applyFont="1" applyFill="1" applyBorder="1" applyAlignment="1">
      <alignment vertical="center"/>
    </xf>
    <xf numFmtId="172" fontId="67" fillId="0" borderId="20" xfId="43" applyNumberFormat="1" applyFont="1" applyFill="1" applyBorder="1" applyAlignment="1">
      <alignment vertical="center"/>
    </xf>
    <xf numFmtId="172" fontId="71" fillId="26" borderId="21" xfId="43" applyNumberFormat="1" applyFont="1" applyFill="1" applyBorder="1" applyAlignment="1">
      <alignment vertical="center"/>
    </xf>
    <xf numFmtId="0" fontId="6" fillId="0" borderId="20" xfId="103" applyFont="1" applyFill="1" applyBorder="1" applyAlignment="1">
      <alignment horizontal="left" vertical="center"/>
    </xf>
    <xf numFmtId="0" fontId="67" fillId="0" borderId="20" xfId="103" quotePrefix="1" applyFont="1" applyFill="1" applyBorder="1" applyAlignment="1">
      <alignment horizontal="center" vertical="center"/>
    </xf>
    <xf numFmtId="0" fontId="67" fillId="0" borderId="20" xfId="103" applyFont="1" applyFill="1" applyBorder="1" applyAlignment="1">
      <alignment horizontal="center" vertical="center"/>
    </xf>
    <xf numFmtId="0" fontId="67" fillId="26" borderId="21" xfId="103" applyFont="1" applyFill="1" applyBorder="1" applyAlignment="1">
      <alignment horizontal="center" vertical="center"/>
    </xf>
    <xf numFmtId="172" fontId="5" fillId="0" borderId="21" xfId="43" applyNumberFormat="1" applyFont="1" applyFill="1" applyBorder="1" applyAlignment="1">
      <alignment vertical="center"/>
    </xf>
    <xf numFmtId="172" fontId="62" fillId="0" borderId="20" xfId="43" applyNumberFormat="1" applyFont="1" applyFill="1" applyBorder="1" applyAlignment="1">
      <alignment vertical="center" wrapText="1"/>
    </xf>
    <xf numFmtId="172" fontId="62" fillId="0" borderId="20" xfId="103" applyNumberFormat="1" applyFont="1" applyFill="1" applyBorder="1" applyAlignment="1">
      <alignment vertical="center" wrapText="1"/>
    </xf>
    <xf numFmtId="172" fontId="62" fillId="0" borderId="20" xfId="36" applyNumberFormat="1" applyFont="1" applyFill="1" applyBorder="1" applyAlignment="1">
      <alignment vertical="center" wrapText="1"/>
    </xf>
    <xf numFmtId="0" fontId="5" fillId="0" borderId="20" xfId="103" applyFont="1" applyFill="1" applyBorder="1" applyAlignment="1">
      <alignment horizontal="center" vertical="center"/>
    </xf>
    <xf numFmtId="172" fontId="6" fillId="0" borderId="20" xfId="43" applyNumberFormat="1" applyFont="1" applyFill="1" applyBorder="1" applyAlignment="1">
      <alignment vertical="center"/>
    </xf>
    <xf numFmtId="172" fontId="6" fillId="0" borderId="21" xfId="43" applyNumberFormat="1" applyFont="1" applyFill="1" applyBorder="1" applyAlignment="1">
      <alignment vertical="center"/>
    </xf>
    <xf numFmtId="172" fontId="6" fillId="0" borderId="20" xfId="103" applyNumberFormat="1" applyFont="1" applyFill="1" applyBorder="1" applyAlignment="1">
      <alignment vertical="center" wrapText="1"/>
    </xf>
    <xf numFmtId="172" fontId="6" fillId="0" borderId="20" xfId="36" applyNumberFormat="1" applyFont="1" applyFill="1" applyBorder="1" applyAlignment="1">
      <alignment vertical="center" wrapText="1"/>
    </xf>
    <xf numFmtId="172" fontId="6" fillId="0" borderId="21" xfId="103" applyNumberFormat="1" applyFont="1" applyFill="1" applyBorder="1" applyAlignment="1">
      <alignment vertical="center" wrapText="1"/>
    </xf>
    <xf numFmtId="0" fontId="6" fillId="0" borderId="20" xfId="103" applyFont="1" applyFill="1" applyBorder="1" applyAlignment="1">
      <alignment vertical="center" wrapText="1"/>
    </xf>
    <xf numFmtId="0" fontId="6" fillId="0" borderId="0" xfId="103" applyFont="1" applyFill="1" applyAlignment="1">
      <alignment vertical="center"/>
    </xf>
    <xf numFmtId="0" fontId="6" fillId="0" borderId="21" xfId="103" applyFont="1" applyFill="1" applyBorder="1" applyAlignment="1">
      <alignment vertical="center" wrapText="1"/>
    </xf>
    <xf numFmtId="0" fontId="5" fillId="0" borderId="0" xfId="103" applyFont="1" applyFill="1" applyAlignment="1">
      <alignment vertical="center"/>
    </xf>
    <xf numFmtId="172" fontId="6" fillId="0" borderId="20" xfId="43" applyNumberFormat="1" applyFont="1" applyFill="1" applyBorder="1" applyAlignment="1">
      <alignment horizontal="right" vertical="center"/>
    </xf>
    <xf numFmtId="0" fontId="4" fillId="0" borderId="20" xfId="103" applyFont="1" applyFill="1" applyBorder="1" applyAlignment="1">
      <alignment vertical="center"/>
    </xf>
    <xf numFmtId="0" fontId="4" fillId="26" borderId="21" xfId="103" applyFont="1" applyFill="1" applyBorder="1" applyAlignment="1">
      <alignment vertical="center"/>
    </xf>
    <xf numFmtId="172" fontId="67" fillId="27" borderId="20" xfId="43" applyNumberFormat="1" applyFont="1" applyFill="1" applyBorder="1" applyAlignment="1">
      <alignment vertical="center"/>
    </xf>
    <xf numFmtId="0" fontId="4" fillId="0" borderId="0" xfId="103" applyFont="1" applyFill="1" applyAlignment="1">
      <alignment horizontal="center"/>
    </xf>
    <xf numFmtId="0" fontId="65" fillId="0" borderId="0" xfId="103" applyFont="1" applyFill="1" applyAlignment="1">
      <alignment horizontal="left"/>
    </xf>
    <xf numFmtId="0" fontId="70" fillId="0" borderId="0" xfId="103" applyFont="1" applyFill="1" applyAlignment="1">
      <alignment horizontal="left"/>
    </xf>
    <xf numFmtId="0" fontId="62" fillId="0" borderId="0" xfId="103" applyFont="1" applyFill="1"/>
    <xf numFmtId="172" fontId="4" fillId="0" borderId="0" xfId="43" applyNumberFormat="1" applyFont="1" applyFill="1" applyBorder="1" applyAlignment="1"/>
    <xf numFmtId="0" fontId="7" fillId="0" borderId="0" xfId="103" quotePrefix="1" applyFont="1" applyFill="1" applyAlignment="1">
      <alignment horizontal="left"/>
    </xf>
    <xf numFmtId="0" fontId="7" fillId="0" borderId="0" xfId="103" applyFont="1" applyFill="1"/>
    <xf numFmtId="0" fontId="4" fillId="0" borderId="0" xfId="103" applyFont="1" applyFill="1" applyAlignment="1">
      <alignment horizontal="left"/>
    </xf>
    <xf numFmtId="172" fontId="62" fillId="0" borderId="20" xfId="43" applyNumberFormat="1" applyFont="1" applyFill="1" applyBorder="1" applyAlignment="1">
      <alignment horizontal="right" vertical="center" wrapText="1"/>
    </xf>
    <xf numFmtId="172" fontId="6" fillId="0" borderId="20" xfId="43" applyNumberFormat="1" applyFont="1" applyFill="1" applyBorder="1" applyAlignment="1">
      <alignment horizontal="right" vertical="center" wrapText="1"/>
    </xf>
    <xf numFmtId="0" fontId="4" fillId="0" borderId="20" xfId="103" applyFont="1" applyFill="1" applyBorder="1" applyAlignment="1">
      <alignment horizontal="right" vertical="center" wrapText="1"/>
    </xf>
    <xf numFmtId="0" fontId="2" fillId="0" borderId="20" xfId="0" applyFont="1" applyFill="1" applyBorder="1"/>
    <xf numFmtId="0" fontId="47" fillId="0" borderId="20" xfId="0" applyFont="1" applyFill="1" applyBorder="1" applyAlignment="1">
      <alignment horizontal="left"/>
    </xf>
    <xf numFmtId="0" fontId="47" fillId="0" borderId="15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2" fillId="0" borderId="0" xfId="0" applyFont="1" applyFill="1"/>
    <xf numFmtId="17" fontId="48" fillId="0" borderId="8" xfId="0" quotePrefix="1" applyNumberFormat="1" applyFont="1" applyFill="1" applyBorder="1" applyAlignment="1">
      <alignment horizontal="center" vertical="center"/>
    </xf>
    <xf numFmtId="17" fontId="59" fillId="0" borderId="8" xfId="0" quotePrefix="1" applyNumberFormat="1" applyFont="1" applyFill="1" applyBorder="1" applyAlignment="1">
      <alignment horizontal="center" vertical="center"/>
    </xf>
    <xf numFmtId="0" fontId="59" fillId="0" borderId="8" xfId="0" quotePrefix="1" applyFont="1" applyFill="1" applyBorder="1" applyAlignment="1">
      <alignment horizontal="center" vertical="center"/>
    </xf>
    <xf numFmtId="0" fontId="47" fillId="0" borderId="20" xfId="0" applyFont="1" applyFill="1" applyBorder="1" applyAlignment="1">
      <alignment vertical="center"/>
    </xf>
    <xf numFmtId="0" fontId="47" fillId="0" borderId="22" xfId="0" applyFont="1" applyFill="1" applyBorder="1" applyAlignment="1">
      <alignment vertical="center"/>
    </xf>
    <xf numFmtId="0" fontId="47" fillId="0" borderId="23" xfId="0" applyFont="1" applyFill="1" applyBorder="1" applyAlignment="1">
      <alignment vertical="center"/>
    </xf>
    <xf numFmtId="0" fontId="45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47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2" fillId="0" borderId="22" xfId="0" applyFont="1" applyFill="1" applyBorder="1"/>
    <xf numFmtId="0" fontId="47" fillId="0" borderId="22" xfId="0" applyFont="1" applyFill="1" applyBorder="1" applyAlignment="1">
      <alignment horizontal="left"/>
    </xf>
    <xf numFmtId="0" fontId="6" fillId="0" borderId="0" xfId="0" applyFont="1" applyFill="1"/>
    <xf numFmtId="0" fontId="2" fillId="0" borderId="8" xfId="0" applyFont="1" applyFill="1" applyBorder="1"/>
    <xf numFmtId="0" fontId="45" fillId="0" borderId="8" xfId="0" applyFont="1" applyFill="1" applyBorder="1"/>
    <xf numFmtId="0" fontId="47" fillId="0" borderId="8" xfId="0" applyFont="1" applyFill="1" applyBorder="1"/>
    <xf numFmtId="0" fontId="48" fillId="0" borderId="8" xfId="0" applyFont="1" applyFill="1" applyBorder="1"/>
    <xf numFmtId="0" fontId="2" fillId="0" borderId="19" xfId="0" applyFont="1" applyFill="1" applyBorder="1"/>
    <xf numFmtId="0" fontId="47" fillId="0" borderId="19" xfId="0" applyFont="1" applyFill="1" applyBorder="1" applyAlignment="1">
      <alignment horizontal="left"/>
    </xf>
    <xf numFmtId="0" fontId="2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2" fillId="0" borderId="23" xfId="0" applyFont="1" applyFill="1" applyBorder="1"/>
    <xf numFmtId="0" fontId="47" fillId="0" borderId="23" xfId="0" applyFont="1" applyFill="1" applyBorder="1" applyAlignment="1">
      <alignment horizontal="left"/>
    </xf>
    <xf numFmtId="0" fontId="45" fillId="0" borderId="8" xfId="0" applyFont="1" applyFill="1" applyBorder="1" applyAlignment="1">
      <alignment vertical="center" wrapText="1"/>
    </xf>
    <xf numFmtId="0" fontId="48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47" fillId="0" borderId="0" xfId="0" applyFont="1" applyFill="1"/>
    <xf numFmtId="0" fontId="45" fillId="0" borderId="0" xfId="0" applyFont="1" applyFill="1" applyAlignment="1"/>
    <xf numFmtId="0" fontId="45" fillId="0" borderId="0" xfId="0" applyFont="1" applyFill="1"/>
    <xf numFmtId="0" fontId="2" fillId="0" borderId="26" xfId="0" applyFont="1" applyFill="1" applyBorder="1" applyAlignment="1">
      <alignment horizontal="center" vertical="center"/>
    </xf>
    <xf numFmtId="0" fontId="47" fillId="0" borderId="26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6" fillId="0" borderId="26" xfId="0" applyFont="1" applyFill="1" applyBorder="1" applyAlignment="1">
      <alignment vertical="center"/>
    </xf>
    <xf numFmtId="0" fontId="6" fillId="0" borderId="27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6" fillId="0" borderId="29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47" fillId="0" borderId="8" xfId="0" applyFont="1" applyFill="1" applyBorder="1" applyAlignment="1">
      <alignment vertical="center"/>
    </xf>
    <xf numFmtId="0" fontId="45" fillId="0" borderId="23" xfId="0" applyFont="1" applyFill="1" applyBorder="1"/>
    <xf numFmtId="0" fontId="2" fillId="0" borderId="30" xfId="0" applyFont="1" applyFill="1" applyBorder="1" applyAlignment="1">
      <alignment vertical="center"/>
    </xf>
    <xf numFmtId="0" fontId="45" fillId="0" borderId="15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2" fillId="0" borderId="0" xfId="0" applyFont="1" applyFill="1" applyAlignment="1"/>
    <xf numFmtId="0" fontId="49" fillId="0" borderId="0" xfId="0" applyFont="1" applyFill="1" applyAlignment="1"/>
    <xf numFmtId="0" fontId="48" fillId="0" borderId="0" xfId="0" applyFont="1" applyFill="1"/>
    <xf numFmtId="0" fontId="47" fillId="28" borderId="15" xfId="0" applyFont="1" applyFill="1" applyBorder="1" applyAlignment="1">
      <alignment vertical="center"/>
    </xf>
    <xf numFmtId="0" fontId="47" fillId="28" borderId="20" xfId="0" applyFont="1" applyFill="1" applyBorder="1" applyAlignment="1">
      <alignment vertical="center"/>
    </xf>
    <xf numFmtId="0" fontId="47" fillId="28" borderId="22" xfId="0" applyFont="1" applyFill="1" applyBorder="1" applyAlignment="1">
      <alignment vertical="center"/>
    </xf>
    <xf numFmtId="0" fontId="45" fillId="28" borderId="23" xfId="0" applyFont="1" applyFill="1" applyBorder="1" applyAlignment="1">
      <alignment vertical="center"/>
    </xf>
    <xf numFmtId="0" fontId="47" fillId="28" borderId="19" xfId="0" applyFont="1" applyFill="1" applyBorder="1" applyAlignment="1">
      <alignment vertical="center"/>
    </xf>
    <xf numFmtId="0" fontId="47" fillId="28" borderId="26" xfId="0" applyFont="1" applyFill="1" applyBorder="1" applyAlignment="1">
      <alignment vertical="center"/>
    </xf>
    <xf numFmtId="0" fontId="45" fillId="28" borderId="8" xfId="0" applyFont="1" applyFill="1" applyBorder="1" applyAlignment="1">
      <alignment vertical="center"/>
    </xf>
    <xf numFmtId="0" fontId="47" fillId="28" borderId="23" xfId="0" applyFont="1" applyFill="1" applyBorder="1" applyAlignment="1">
      <alignment vertical="center"/>
    </xf>
    <xf numFmtId="0" fontId="7" fillId="28" borderId="22" xfId="0" applyFont="1" applyFill="1" applyBorder="1" applyAlignment="1">
      <alignment vertical="center"/>
    </xf>
    <xf numFmtId="0" fontId="45" fillId="28" borderId="15" xfId="0" applyFont="1" applyFill="1" applyBorder="1" applyAlignment="1">
      <alignment vertical="center"/>
    </xf>
    <xf numFmtId="0" fontId="49" fillId="0" borderId="0" xfId="0" applyFont="1" applyFill="1" applyAlignment="1">
      <alignment horizontal="center"/>
    </xf>
    <xf numFmtId="0" fontId="46" fillId="0" borderId="0" xfId="0" applyFont="1" applyFill="1" applyAlignment="1">
      <alignment horizontal="center"/>
    </xf>
    <xf numFmtId="0" fontId="62" fillId="0" borderId="0" xfId="103" applyFont="1" applyFill="1" applyAlignment="1">
      <alignment horizontal="center"/>
    </xf>
    <xf numFmtId="0" fontId="5" fillId="0" borderId="37" xfId="103" applyFont="1" applyFill="1" applyBorder="1" applyAlignment="1">
      <alignment horizontal="center" vertical="center" wrapText="1"/>
    </xf>
    <xf numFmtId="0" fontId="5" fillId="0" borderId="4" xfId="103" applyFont="1" applyFill="1" applyBorder="1" applyAlignment="1">
      <alignment horizontal="center" vertical="center" wrapText="1"/>
    </xf>
    <xf numFmtId="0" fontId="5" fillId="0" borderId="38" xfId="103" applyFont="1" applyFill="1" applyBorder="1" applyAlignment="1">
      <alignment horizontal="center" vertical="center" wrapText="1"/>
    </xf>
    <xf numFmtId="0" fontId="72" fillId="0" borderId="22" xfId="103" applyFont="1" applyFill="1" applyBorder="1" applyAlignment="1">
      <alignment horizontal="center" vertical="center" wrapText="1"/>
    </xf>
    <xf numFmtId="0" fontId="72" fillId="0" borderId="26" xfId="103" applyFont="1" applyFill="1" applyBorder="1" applyAlignment="1">
      <alignment horizontal="center" vertical="center" wrapText="1"/>
    </xf>
    <xf numFmtId="0" fontId="72" fillId="0" borderId="19" xfId="103" applyFont="1" applyFill="1" applyBorder="1" applyAlignment="1">
      <alignment horizontal="center" vertical="center" wrapText="1"/>
    </xf>
    <xf numFmtId="0" fontId="4" fillId="0" borderId="0" xfId="103" applyFont="1" applyFill="1" applyAlignment="1">
      <alignment horizontal="center"/>
    </xf>
    <xf numFmtId="0" fontId="63" fillId="0" borderId="0" xfId="103" applyFont="1" applyFill="1" applyAlignment="1">
      <alignment horizontal="center" vertical="center"/>
    </xf>
    <xf numFmtId="0" fontId="5" fillId="0" borderId="30" xfId="103" applyFont="1" applyFill="1" applyBorder="1" applyAlignment="1">
      <alignment horizontal="center" vertical="center"/>
    </xf>
    <xf numFmtId="0" fontId="5" fillId="0" borderId="26" xfId="103" applyFont="1" applyFill="1" applyBorder="1" applyAlignment="1">
      <alignment horizontal="center" vertical="center"/>
    </xf>
    <xf numFmtId="0" fontId="5" fillId="0" borderId="14" xfId="103" applyFont="1" applyFill="1" applyBorder="1" applyAlignment="1">
      <alignment horizontal="center" vertical="center"/>
    </xf>
    <xf numFmtId="0" fontId="5" fillId="0" borderId="31" xfId="103" applyFont="1" applyFill="1" applyBorder="1" applyAlignment="1">
      <alignment horizontal="center" vertical="center"/>
    </xf>
    <xf numFmtId="0" fontId="5" fillId="0" borderId="32" xfId="103" applyFont="1" applyFill="1" applyBorder="1" applyAlignment="1">
      <alignment horizontal="center" vertical="center"/>
    </xf>
    <xf numFmtId="0" fontId="5" fillId="0" borderId="16" xfId="103" applyFont="1" applyFill="1" applyBorder="1" applyAlignment="1">
      <alignment horizontal="center" vertical="center"/>
    </xf>
    <xf numFmtId="0" fontId="4" fillId="0" borderId="33" xfId="103" applyFont="1" applyFill="1" applyBorder="1" applyAlignment="1">
      <alignment horizontal="center"/>
    </xf>
    <xf numFmtId="0" fontId="62" fillId="29" borderId="33" xfId="103" applyFont="1" applyFill="1" applyBorder="1" applyAlignment="1">
      <alignment horizontal="center" vertical="center" wrapText="1"/>
    </xf>
    <xf numFmtId="0" fontId="62" fillId="29" borderId="34" xfId="103" applyFont="1" applyFill="1" applyBorder="1" applyAlignment="1">
      <alignment horizontal="center" vertical="center" wrapText="1"/>
    </xf>
    <xf numFmtId="0" fontId="4" fillId="0" borderId="31" xfId="103" applyFont="1" applyFill="1" applyBorder="1" applyAlignment="1">
      <alignment horizontal="center" vertical="center" wrapText="1"/>
    </xf>
    <xf numFmtId="0" fontId="4" fillId="0" borderId="35" xfId="103" applyFont="1" applyFill="1" applyBorder="1" applyAlignment="1">
      <alignment horizontal="center" vertical="center" wrapText="1"/>
    </xf>
    <xf numFmtId="0" fontId="4" fillId="0" borderId="36" xfId="103" applyFont="1" applyFill="1" applyBorder="1" applyAlignment="1">
      <alignment horizontal="center" vertical="center" wrapText="1"/>
    </xf>
    <xf numFmtId="0" fontId="4" fillId="0" borderId="16" xfId="103" applyFont="1" applyFill="1" applyBorder="1" applyAlignment="1">
      <alignment horizontal="center" vertical="center" wrapText="1"/>
    </xf>
    <xf numFmtId="0" fontId="4" fillId="0" borderId="33" xfId="103" applyFont="1" applyFill="1" applyBorder="1" applyAlignment="1">
      <alignment horizontal="center" vertical="center" wrapText="1"/>
    </xf>
    <xf numFmtId="0" fontId="4" fillId="0" borderId="34" xfId="103" applyFont="1" applyFill="1" applyBorder="1" applyAlignment="1">
      <alignment horizontal="center" vertical="center" wrapText="1"/>
    </xf>
    <xf numFmtId="0" fontId="5" fillId="0" borderId="8" xfId="103" applyFont="1" applyFill="1" applyBorder="1" applyAlignment="1">
      <alignment horizontal="center" vertical="center"/>
    </xf>
    <xf numFmtId="0" fontId="5" fillId="0" borderId="8" xfId="103" quotePrefix="1" applyFont="1" applyFill="1" applyBorder="1" applyAlignment="1">
      <alignment horizontal="center" vertical="center"/>
    </xf>
    <xf numFmtId="0" fontId="5" fillId="0" borderId="14" xfId="103" applyFont="1" applyFill="1" applyBorder="1" applyAlignment="1">
      <alignment horizontal="center" vertical="center" wrapText="1"/>
    </xf>
    <xf numFmtId="0" fontId="5" fillId="0" borderId="14" xfId="103" quotePrefix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45" fillId="0" borderId="30" xfId="0" applyFont="1" applyFill="1" applyBorder="1" applyAlignment="1">
      <alignment horizontal="center" vertical="center" wrapText="1"/>
    </xf>
    <xf numFmtId="0" fontId="45" fillId="0" borderId="26" xfId="0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45" fillId="0" borderId="26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0" fontId="45" fillId="0" borderId="22" xfId="0" applyFont="1" applyFill="1" applyBorder="1" applyAlignment="1">
      <alignment horizontal="center" vertical="center" wrapText="1"/>
    </xf>
    <xf numFmtId="0" fontId="52" fillId="0" borderId="0" xfId="103" applyFont="1" applyFill="1" applyAlignment="1">
      <alignment horizontal="center"/>
    </xf>
    <xf numFmtId="0" fontId="45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9" fillId="0" borderId="30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center" vertical="center"/>
    </xf>
    <xf numFmtId="0" fontId="49" fillId="0" borderId="8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0" fontId="45" fillId="0" borderId="22" xfId="0" applyFont="1" applyFill="1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/>
    </xf>
    <xf numFmtId="0" fontId="49" fillId="0" borderId="0" xfId="103" applyFont="1" applyFill="1" applyAlignment="1">
      <alignment horizontal="center"/>
    </xf>
  </cellXfs>
  <cellStyles count="134">
    <cellStyle name="_x000d__x000a_JournalTemplate=C:\COMFO\CTALK\JOURSTD.TPL_x000d__x000a_LbStateAddress=3 3 0 251 1 89 2 311_x000d__x000a_LbStateJou" xfId="1"/>
    <cellStyle name="0,0_x000d__x000a_NA_x000d__x000a_" xfId="2"/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eE­ [0]_INQUIRY ¿μ¾÷AßAø " xfId="27"/>
    <cellStyle name="AeE­_INQUIRY ¿μ¾÷AßAø " xfId="28"/>
    <cellStyle name="AÞ¸¶ [0]_INQUIRY ¿?¾÷AßAø " xfId="29"/>
    <cellStyle name="AÞ¸¶_INQUIRY ¿?¾÷AßAø " xfId="30"/>
    <cellStyle name="Bad 2" xfId="31"/>
    <cellStyle name="Bình Thường_Luong HD GV" xfId="32"/>
    <cellStyle name="C?AØ_¿?¾÷CoE² " xfId="33"/>
    <cellStyle name="C￥AØ_¿μ¾÷CoE² " xfId="34"/>
    <cellStyle name="Calculation 2" xfId="35"/>
    <cellStyle name="Check Cell 2" xfId="49"/>
    <cellStyle name="Comma" xfId="36" builtinId="3"/>
    <cellStyle name="Comma 2" xfId="37"/>
    <cellStyle name="Comma 2 2" xfId="38"/>
    <cellStyle name="Comma 3" xfId="39"/>
    <cellStyle name="Comma 4" xfId="40"/>
    <cellStyle name="Comma 5" xfId="41"/>
    <cellStyle name="comma zerodec" xfId="42"/>
    <cellStyle name="Comma_DT 2013 Khối ĐT" xfId="43"/>
    <cellStyle name="Comma0" xfId="44"/>
    <cellStyle name="Currency 2" xfId="45"/>
    <cellStyle name="Currency0" xfId="46"/>
    <cellStyle name="Currency0 2" xfId="47"/>
    <cellStyle name="Currency1" xfId="48"/>
    <cellStyle name="Date" xfId="50"/>
    <cellStyle name="Dollar (zero dec)" xfId="51"/>
    <cellStyle name="Explanatory Text 2" xfId="52"/>
    <cellStyle name="Fixed" xfId="53"/>
    <cellStyle name="Good 2" xfId="54"/>
    <cellStyle name="Grey" xfId="55"/>
    <cellStyle name="Header1" xfId="56"/>
    <cellStyle name="Header2" xfId="57"/>
    <cellStyle name="Heading 1 2" xfId="58"/>
    <cellStyle name="Heading 1 3" xfId="59"/>
    <cellStyle name="Heading 2 2" xfId="60"/>
    <cellStyle name="Heading 2 3" xfId="61"/>
    <cellStyle name="Heading 3 2" xfId="62"/>
    <cellStyle name="Heading 4 2" xfId="63"/>
    <cellStyle name="HEADING1" xfId="64"/>
    <cellStyle name="HEADING2" xfId="65"/>
    <cellStyle name="Hyperlink 2" xfId="66"/>
    <cellStyle name="Input [yellow]" xfId="67"/>
    <cellStyle name="Input 2" xfId="68"/>
    <cellStyle name="Ledger 17 x 11 in" xfId="69"/>
    <cellStyle name="Ledger 17 x 11 in 2" xfId="70"/>
    <cellStyle name="Ledger 17 x 11 in 2 2" xfId="71"/>
    <cellStyle name="Ledger 17 x 11 in 3" xfId="72"/>
    <cellStyle name="Linked Cell 2" xfId="73"/>
    <cellStyle name="Monétaire [0]_TARIFFS DB" xfId="74"/>
    <cellStyle name="Monétaire_TARIFFS DB" xfId="75"/>
    <cellStyle name="n" xfId="76"/>
    <cellStyle name="Neutral 2" xfId="77"/>
    <cellStyle name="New Times Roman" xfId="78"/>
    <cellStyle name="no dec" xfId="79"/>
    <cellStyle name="Normal" xfId="0" builtinId="0"/>
    <cellStyle name="Normal - Style1" xfId="80"/>
    <cellStyle name="Normal 10" xfId="81"/>
    <cellStyle name="Normal 11" xfId="82"/>
    <cellStyle name="Normal 15" xfId="83"/>
    <cellStyle name="Normal 17" xfId="84"/>
    <cellStyle name="Normal 2" xfId="85"/>
    <cellStyle name="Normal 2 2" xfId="86"/>
    <cellStyle name="Normal 2 2 2" xfId="87"/>
    <cellStyle name="Normal 2 2 2 2" xfId="88"/>
    <cellStyle name="Normal 2 3" xfId="89"/>
    <cellStyle name="Normal 2 6" xfId="90"/>
    <cellStyle name="Normal 2_5. ke hoach mua sam - sua chua nam 2013" xfId="91"/>
    <cellStyle name="Normal 20" xfId="92"/>
    <cellStyle name="Normal 21" xfId="93"/>
    <cellStyle name="Normal 22" xfId="94"/>
    <cellStyle name="Normal 3" xfId="95"/>
    <cellStyle name="Normal 3 2" xfId="96"/>
    <cellStyle name="Normal 4" xfId="97"/>
    <cellStyle name="Normal 5" xfId="98"/>
    <cellStyle name="Normal 6" xfId="99"/>
    <cellStyle name="Normal 7" xfId="100"/>
    <cellStyle name="Normal 8" xfId="101"/>
    <cellStyle name="Normal 9" xfId="102"/>
    <cellStyle name="Normal_DT 2013 Khối ĐT" xfId="103"/>
    <cellStyle name="Note 2" xfId="104"/>
    <cellStyle name="Output 2" xfId="105"/>
    <cellStyle name="Percent [2]" xfId="106"/>
    <cellStyle name="Style 1" xfId="107"/>
    <cellStyle name="Style 1 2" xfId="108"/>
    <cellStyle name="Style 1 3" xfId="109"/>
    <cellStyle name="Title 2" xfId="110"/>
    <cellStyle name="Total 2" xfId="111"/>
    <cellStyle name="Total 3" xfId="112"/>
    <cellStyle name="Warning Text 2" xfId="113"/>
    <cellStyle name=" [0.00]_ Att. 1- Cover" xfId="114"/>
    <cellStyle name="_ Att. 1- Cover" xfId="115"/>
    <cellStyle name="?_ Att. 1- Cover" xfId="116"/>
    <cellStyle name="똿뗦먛귟 [0.00]_PRODUCT DETAIL Q1" xfId="117"/>
    <cellStyle name="똿뗦먛귟_PRODUCT DETAIL Q1" xfId="118"/>
    <cellStyle name="믅됞 [0.00]_PRODUCT DETAIL Q1" xfId="119"/>
    <cellStyle name="믅됞_PRODUCT DETAIL Q1" xfId="120"/>
    <cellStyle name="백분율_95" xfId="121"/>
    <cellStyle name="뷭?_BOOKSHIP" xfId="122"/>
    <cellStyle name="콤마 [0]_1202" xfId="123"/>
    <cellStyle name="콤마_1202" xfId="124"/>
    <cellStyle name="통화 [0]_1202" xfId="125"/>
    <cellStyle name="통화_1202" xfId="126"/>
    <cellStyle name="표준_(정보부문)월별인원계획" xfId="127"/>
    <cellStyle name="一般_00Q3902REV.1" xfId="128"/>
    <cellStyle name="千分位[0]_00Q3902REV.1" xfId="129"/>
    <cellStyle name="千分位_00Q3902REV.1" xfId="130"/>
    <cellStyle name="貨幣 [0]_00Q3902REV.1" xfId="131"/>
    <cellStyle name="貨幣[0]_BRE" xfId="132"/>
    <cellStyle name="貨幣_00Q3902REV.1" xfId="1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190500</xdr:rowOff>
    </xdr:from>
    <xdr:to>
      <xdr:col>13</xdr:col>
      <xdr:colOff>104775</xdr:colOff>
      <xdr:row>2</xdr:row>
      <xdr:rowOff>190500</xdr:rowOff>
    </xdr:to>
    <xdr:cxnSp macro="">
      <xdr:nvCxnSpPr>
        <xdr:cNvPr id="2" name="Straight Connector 1"/>
        <xdr:cNvCxnSpPr/>
      </xdr:nvCxnSpPr>
      <xdr:spPr>
        <a:xfrm>
          <a:off x="523875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133350</xdr:colOff>
      <xdr:row>2</xdr:row>
      <xdr:rowOff>9525</xdr:rowOff>
    </xdr:from>
    <xdr:to>
      <xdr:col>24</xdr:col>
      <xdr:colOff>76200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877050" y="419100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0</xdr:rowOff>
    </xdr:from>
    <xdr:to>
      <xdr:col>2</xdr:col>
      <xdr:colOff>800100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047750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2</xdr:row>
      <xdr:rowOff>9525</xdr:rowOff>
    </xdr:from>
    <xdr:to>
      <xdr:col>13</xdr:col>
      <xdr:colOff>371475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934075" y="4095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nKT\Downloads\C&#272;.LTT%20BAO%20CAO%20RA%20SOAT%20SO%20LIEU%20HS-SV%20NAM%202016%20(&#273;&#7871;n%2030-11-2016)_BAN%20CHIN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wnloads\TH&#7888;NG%20K&#202;%20CHI%20TI&#7870;T%20HSSV%20N&#258;M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 hop"/>
      <sheetName val="Chi tiet theo khoa"/>
      <sheetName val="mau"/>
    </sheetNames>
    <sheetDataSet>
      <sheetData sheetId="0" refreshError="1"/>
      <sheetData sheetId="1" refreshError="1">
        <row r="8">
          <cell r="C8" t="str">
            <v>15TCN-KTD</v>
          </cell>
          <cell r="D8">
            <v>42</v>
          </cell>
          <cell r="E8">
            <v>42</v>
          </cell>
          <cell r="F8">
            <v>42</v>
          </cell>
          <cell r="G8">
            <v>42</v>
          </cell>
          <cell r="H8">
            <v>42</v>
          </cell>
          <cell r="I8">
            <v>42</v>
          </cell>
          <cell r="J8">
            <v>42</v>
          </cell>
          <cell r="K8">
            <v>42</v>
          </cell>
          <cell r="L8">
            <v>33</v>
          </cell>
          <cell r="M8">
            <v>33</v>
          </cell>
          <cell r="N8">
            <v>33</v>
          </cell>
          <cell r="O8">
            <v>33</v>
          </cell>
        </row>
        <row r="9">
          <cell r="C9" t="str">
            <v>15CĐN-QTD</v>
          </cell>
          <cell r="D9">
            <v>20</v>
          </cell>
          <cell r="E9">
            <v>20</v>
          </cell>
          <cell r="F9">
            <v>20</v>
          </cell>
          <cell r="G9">
            <v>20</v>
          </cell>
          <cell r="H9">
            <v>20</v>
          </cell>
          <cell r="I9">
            <v>20</v>
          </cell>
          <cell r="J9">
            <v>20</v>
          </cell>
          <cell r="K9">
            <v>20</v>
          </cell>
          <cell r="L9">
            <v>14</v>
          </cell>
          <cell r="M9">
            <v>14</v>
          </cell>
          <cell r="N9">
            <v>14</v>
          </cell>
          <cell r="O9">
            <v>14</v>
          </cell>
        </row>
        <row r="10">
          <cell r="C10" t="str">
            <v>16CĐN-QTD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45</v>
          </cell>
          <cell r="M10">
            <v>45</v>
          </cell>
          <cell r="N10">
            <v>45</v>
          </cell>
          <cell r="O10">
            <v>45</v>
          </cell>
        </row>
        <row r="11">
          <cell r="C11" t="str">
            <v>16TCN-KTD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45</v>
          </cell>
          <cell r="M11">
            <v>45</v>
          </cell>
          <cell r="N11">
            <v>45</v>
          </cell>
          <cell r="O11">
            <v>45</v>
          </cell>
        </row>
        <row r="12">
          <cell r="C12" t="str">
            <v>16TCN-QTD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53</v>
          </cell>
          <cell r="M12">
            <v>53</v>
          </cell>
          <cell r="N12">
            <v>53</v>
          </cell>
          <cell r="O12">
            <v>53</v>
          </cell>
        </row>
        <row r="13">
          <cell r="C13" t="str">
            <v>Tổng khoa</v>
          </cell>
          <cell r="D13">
            <v>62</v>
          </cell>
          <cell r="E13">
            <v>62</v>
          </cell>
          <cell r="F13">
            <v>62</v>
          </cell>
          <cell r="G13">
            <v>62</v>
          </cell>
          <cell r="H13">
            <v>62</v>
          </cell>
          <cell r="I13">
            <v>62</v>
          </cell>
          <cell r="J13">
            <v>62</v>
          </cell>
          <cell r="K13">
            <v>62</v>
          </cell>
          <cell r="L13">
            <v>190</v>
          </cell>
          <cell r="M13">
            <v>190</v>
          </cell>
          <cell r="N13">
            <v>190</v>
          </cell>
          <cell r="O13">
            <v>190</v>
          </cell>
        </row>
        <row r="14">
          <cell r="C14" t="str">
            <v>13CĐ-TM1</v>
          </cell>
          <cell r="D14">
            <v>40</v>
          </cell>
          <cell r="E14">
            <v>40</v>
          </cell>
          <cell r="F14">
            <v>40</v>
          </cell>
          <cell r="G14">
            <v>38</v>
          </cell>
          <cell r="H14">
            <v>38</v>
          </cell>
          <cell r="I14">
            <v>38</v>
          </cell>
          <cell r="J14">
            <v>38</v>
          </cell>
          <cell r="K14">
            <v>38</v>
          </cell>
          <cell r="L14">
            <v>7</v>
          </cell>
          <cell r="M14">
            <v>7</v>
          </cell>
          <cell r="N14">
            <v>7</v>
          </cell>
          <cell r="O14">
            <v>7</v>
          </cell>
        </row>
        <row r="15">
          <cell r="C15" t="str">
            <v>13CĐ-TM2</v>
          </cell>
          <cell r="D15">
            <v>38</v>
          </cell>
          <cell r="E15">
            <v>38</v>
          </cell>
          <cell r="F15">
            <v>38</v>
          </cell>
          <cell r="G15">
            <v>35</v>
          </cell>
          <cell r="H15">
            <v>35</v>
          </cell>
          <cell r="I15">
            <v>35</v>
          </cell>
          <cell r="J15">
            <v>35</v>
          </cell>
          <cell r="K15">
            <v>35</v>
          </cell>
          <cell r="L15">
            <v>11</v>
          </cell>
          <cell r="M15">
            <v>11</v>
          </cell>
          <cell r="N15">
            <v>11</v>
          </cell>
          <cell r="O15">
            <v>11</v>
          </cell>
        </row>
        <row r="16">
          <cell r="C16" t="str">
            <v>13CĐ-TP1</v>
          </cell>
          <cell r="D16">
            <v>40</v>
          </cell>
          <cell r="E16">
            <v>40</v>
          </cell>
          <cell r="F16">
            <v>40</v>
          </cell>
          <cell r="G16">
            <v>40</v>
          </cell>
          <cell r="H16">
            <v>40</v>
          </cell>
          <cell r="I16">
            <v>40</v>
          </cell>
          <cell r="J16">
            <v>40</v>
          </cell>
          <cell r="K16">
            <v>40</v>
          </cell>
          <cell r="L16">
            <v>7</v>
          </cell>
          <cell r="M16">
            <v>7</v>
          </cell>
          <cell r="N16">
            <v>7</v>
          </cell>
          <cell r="O16">
            <v>7</v>
          </cell>
        </row>
        <row r="17">
          <cell r="C17" t="str">
            <v>13CĐ-TP2</v>
          </cell>
          <cell r="D17">
            <v>33</v>
          </cell>
          <cell r="E17">
            <v>33</v>
          </cell>
          <cell r="F17">
            <v>33</v>
          </cell>
          <cell r="G17">
            <v>32</v>
          </cell>
          <cell r="H17">
            <v>32</v>
          </cell>
          <cell r="I17">
            <v>32</v>
          </cell>
          <cell r="J17">
            <v>32</v>
          </cell>
          <cell r="K17">
            <v>32</v>
          </cell>
          <cell r="L17">
            <v>11</v>
          </cell>
          <cell r="M17">
            <v>11</v>
          </cell>
          <cell r="N17">
            <v>11</v>
          </cell>
          <cell r="O17">
            <v>11</v>
          </cell>
        </row>
        <row r="18">
          <cell r="C18" t="str">
            <v>13TC-QTM</v>
          </cell>
          <cell r="D18">
            <v>12</v>
          </cell>
          <cell r="E18">
            <v>12</v>
          </cell>
          <cell r="F18">
            <v>12</v>
          </cell>
          <cell r="G18">
            <v>12</v>
          </cell>
          <cell r="H18">
            <v>12</v>
          </cell>
          <cell r="I18">
            <v>12</v>
          </cell>
          <cell r="J18">
            <v>12</v>
          </cell>
          <cell r="K18">
            <v>12</v>
          </cell>
          <cell r="L18">
            <v>12</v>
          </cell>
          <cell r="M18">
            <v>12</v>
          </cell>
          <cell r="N18">
            <v>12</v>
          </cell>
          <cell r="O18">
            <v>12</v>
          </cell>
        </row>
        <row r="19">
          <cell r="C19" t="str">
            <v>14CĐ-TM1</v>
          </cell>
          <cell r="D19">
            <v>50</v>
          </cell>
          <cell r="E19">
            <v>50</v>
          </cell>
          <cell r="F19">
            <v>50</v>
          </cell>
          <cell r="G19">
            <v>50</v>
          </cell>
          <cell r="H19">
            <v>50</v>
          </cell>
          <cell r="I19">
            <v>50</v>
          </cell>
          <cell r="J19">
            <v>50</v>
          </cell>
          <cell r="K19">
            <v>50</v>
          </cell>
          <cell r="L19">
            <v>40</v>
          </cell>
          <cell r="M19">
            <v>40</v>
          </cell>
          <cell r="N19">
            <v>40</v>
          </cell>
          <cell r="O19">
            <v>40</v>
          </cell>
        </row>
        <row r="20">
          <cell r="C20" t="str">
            <v>14CĐ-TP1</v>
          </cell>
          <cell r="D20">
            <v>50</v>
          </cell>
          <cell r="E20">
            <v>50</v>
          </cell>
          <cell r="F20">
            <v>50</v>
          </cell>
          <cell r="G20">
            <v>50</v>
          </cell>
          <cell r="H20">
            <v>50</v>
          </cell>
          <cell r="I20">
            <v>50</v>
          </cell>
          <cell r="J20">
            <v>50</v>
          </cell>
          <cell r="K20">
            <v>50</v>
          </cell>
          <cell r="L20">
            <v>70</v>
          </cell>
          <cell r="M20">
            <v>70</v>
          </cell>
          <cell r="N20">
            <v>70</v>
          </cell>
          <cell r="O20">
            <v>70</v>
          </cell>
        </row>
        <row r="21">
          <cell r="C21" t="str">
            <v>14CĐ-TP2</v>
          </cell>
          <cell r="D21">
            <v>42</v>
          </cell>
          <cell r="E21">
            <v>42</v>
          </cell>
          <cell r="F21">
            <v>42</v>
          </cell>
          <cell r="G21">
            <v>15</v>
          </cell>
          <cell r="H21">
            <v>15</v>
          </cell>
          <cell r="I21">
            <v>15</v>
          </cell>
          <cell r="J21">
            <v>15</v>
          </cell>
          <cell r="K21">
            <v>15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C22" t="str">
            <v>14TCQT01</v>
          </cell>
          <cell r="D22">
            <v>50</v>
          </cell>
          <cell r="E22">
            <v>50</v>
          </cell>
          <cell r="F22">
            <v>50</v>
          </cell>
          <cell r="G22">
            <v>48</v>
          </cell>
          <cell r="H22">
            <v>48</v>
          </cell>
          <cell r="I22">
            <v>48</v>
          </cell>
          <cell r="J22">
            <v>48</v>
          </cell>
          <cell r="K22">
            <v>48</v>
          </cell>
          <cell r="L22">
            <v>28</v>
          </cell>
          <cell r="M22">
            <v>28</v>
          </cell>
          <cell r="N22">
            <v>28</v>
          </cell>
          <cell r="O22">
            <v>28</v>
          </cell>
        </row>
        <row r="23">
          <cell r="C23" t="str">
            <v>15CĐ-TP1</v>
          </cell>
          <cell r="D23">
            <v>50</v>
          </cell>
          <cell r="E23">
            <v>50</v>
          </cell>
          <cell r="F23">
            <v>50</v>
          </cell>
          <cell r="G23">
            <v>50</v>
          </cell>
          <cell r="H23">
            <v>50</v>
          </cell>
          <cell r="I23">
            <v>50</v>
          </cell>
          <cell r="J23">
            <v>50</v>
          </cell>
          <cell r="K23">
            <v>50</v>
          </cell>
          <cell r="L23">
            <v>56</v>
          </cell>
          <cell r="M23">
            <v>56</v>
          </cell>
          <cell r="N23">
            <v>56</v>
          </cell>
          <cell r="O23">
            <v>56</v>
          </cell>
        </row>
        <row r="24">
          <cell r="C24" t="str">
            <v>15CĐ-TP2</v>
          </cell>
          <cell r="D24">
            <v>50</v>
          </cell>
          <cell r="E24">
            <v>50</v>
          </cell>
          <cell r="F24">
            <v>50</v>
          </cell>
          <cell r="G24">
            <v>50</v>
          </cell>
          <cell r="H24">
            <v>50</v>
          </cell>
          <cell r="I24">
            <v>50</v>
          </cell>
          <cell r="J24">
            <v>50</v>
          </cell>
          <cell r="K24">
            <v>50</v>
          </cell>
          <cell r="L24">
            <v>60</v>
          </cell>
          <cell r="M24">
            <v>60</v>
          </cell>
          <cell r="N24">
            <v>60</v>
          </cell>
          <cell r="O24">
            <v>60</v>
          </cell>
        </row>
        <row r="25">
          <cell r="C25" t="str">
            <v>15CĐ-TP3</v>
          </cell>
          <cell r="D25">
            <v>65</v>
          </cell>
          <cell r="E25">
            <v>65</v>
          </cell>
          <cell r="F25">
            <v>65</v>
          </cell>
          <cell r="G25">
            <v>65</v>
          </cell>
          <cell r="H25">
            <v>65</v>
          </cell>
          <cell r="I25">
            <v>65</v>
          </cell>
          <cell r="J25">
            <v>65</v>
          </cell>
          <cell r="K25">
            <v>65</v>
          </cell>
          <cell r="L25">
            <v>58</v>
          </cell>
          <cell r="M25">
            <v>58</v>
          </cell>
          <cell r="N25">
            <v>58</v>
          </cell>
          <cell r="O25">
            <v>58</v>
          </cell>
        </row>
        <row r="26">
          <cell r="C26" t="str">
            <v>15CĐ-TM1</v>
          </cell>
          <cell r="D26">
            <v>60</v>
          </cell>
          <cell r="E26">
            <v>60</v>
          </cell>
          <cell r="F26">
            <v>60</v>
          </cell>
          <cell r="G26">
            <v>60</v>
          </cell>
          <cell r="H26">
            <v>60</v>
          </cell>
          <cell r="I26">
            <v>60</v>
          </cell>
          <cell r="J26">
            <v>60</v>
          </cell>
          <cell r="K26">
            <v>60</v>
          </cell>
          <cell r="L26">
            <v>64</v>
          </cell>
          <cell r="M26">
            <v>64</v>
          </cell>
          <cell r="N26">
            <v>64</v>
          </cell>
          <cell r="O26">
            <v>64</v>
          </cell>
        </row>
        <row r="27">
          <cell r="C27" t="str">
            <v>15CĐ-TM2</v>
          </cell>
          <cell r="D27">
            <v>60</v>
          </cell>
          <cell r="E27">
            <v>60</v>
          </cell>
          <cell r="F27">
            <v>60</v>
          </cell>
          <cell r="G27">
            <v>60</v>
          </cell>
          <cell r="H27">
            <v>60</v>
          </cell>
          <cell r="I27">
            <v>60</v>
          </cell>
          <cell r="J27">
            <v>60</v>
          </cell>
          <cell r="K27">
            <v>60</v>
          </cell>
          <cell r="L27">
            <v>70</v>
          </cell>
          <cell r="M27">
            <v>70</v>
          </cell>
          <cell r="N27">
            <v>70</v>
          </cell>
          <cell r="O27">
            <v>70</v>
          </cell>
        </row>
        <row r="28">
          <cell r="C28" t="str">
            <v>15CĐ-TW</v>
          </cell>
          <cell r="D28">
            <v>55</v>
          </cell>
          <cell r="E28">
            <v>55</v>
          </cell>
          <cell r="F28">
            <v>55</v>
          </cell>
          <cell r="G28">
            <v>55</v>
          </cell>
          <cell r="H28">
            <v>55</v>
          </cell>
          <cell r="I28">
            <v>55</v>
          </cell>
          <cell r="J28">
            <v>55</v>
          </cell>
          <cell r="K28">
            <v>55</v>
          </cell>
          <cell r="L28">
            <v>67</v>
          </cell>
          <cell r="M28">
            <v>67</v>
          </cell>
          <cell r="N28">
            <v>67</v>
          </cell>
          <cell r="O28">
            <v>67</v>
          </cell>
        </row>
        <row r="29">
          <cell r="C29" t="str">
            <v>15TN-QTM</v>
          </cell>
          <cell r="D29">
            <v>9</v>
          </cell>
          <cell r="E29">
            <v>9</v>
          </cell>
          <cell r="F29">
            <v>9</v>
          </cell>
          <cell r="G29">
            <v>9</v>
          </cell>
          <cell r="H29">
            <v>9</v>
          </cell>
          <cell r="I29">
            <v>9</v>
          </cell>
          <cell r="J29">
            <v>9</v>
          </cell>
          <cell r="K29">
            <v>9</v>
          </cell>
          <cell r="L29">
            <v>5</v>
          </cell>
          <cell r="M29">
            <v>5</v>
          </cell>
          <cell r="N29">
            <v>5</v>
          </cell>
          <cell r="O29">
            <v>5</v>
          </cell>
        </row>
        <row r="30">
          <cell r="C30" t="str">
            <v>15TCT-QTM</v>
          </cell>
          <cell r="D30">
            <v>16</v>
          </cell>
          <cell r="E30">
            <v>16</v>
          </cell>
          <cell r="F30">
            <v>16</v>
          </cell>
          <cell r="G30">
            <v>15</v>
          </cell>
          <cell r="H30">
            <v>15</v>
          </cell>
          <cell r="I30">
            <v>15</v>
          </cell>
          <cell r="J30">
            <v>15</v>
          </cell>
          <cell r="K30">
            <v>15</v>
          </cell>
          <cell r="L30">
            <v>11</v>
          </cell>
          <cell r="M30">
            <v>11</v>
          </cell>
          <cell r="N30">
            <v>11</v>
          </cell>
          <cell r="O30">
            <v>11</v>
          </cell>
        </row>
        <row r="31">
          <cell r="C31" t="str">
            <v>15TC-QTM</v>
          </cell>
          <cell r="D31">
            <v>32</v>
          </cell>
          <cell r="E31">
            <v>32</v>
          </cell>
          <cell r="F31">
            <v>32</v>
          </cell>
          <cell r="G31">
            <v>32</v>
          </cell>
          <cell r="H31">
            <v>32</v>
          </cell>
          <cell r="I31">
            <v>32</v>
          </cell>
          <cell r="J31">
            <v>32</v>
          </cell>
          <cell r="K31">
            <v>32</v>
          </cell>
          <cell r="L31">
            <v>16</v>
          </cell>
          <cell r="M31">
            <v>16</v>
          </cell>
          <cell r="N31">
            <v>16</v>
          </cell>
          <cell r="O31">
            <v>16</v>
          </cell>
        </row>
        <row r="32">
          <cell r="C32" t="str">
            <v>15TCN-QTM1</v>
          </cell>
          <cell r="D32">
            <v>64</v>
          </cell>
          <cell r="E32">
            <v>64</v>
          </cell>
          <cell r="F32">
            <v>64</v>
          </cell>
          <cell r="G32">
            <v>62</v>
          </cell>
          <cell r="H32">
            <v>62</v>
          </cell>
          <cell r="I32">
            <v>62</v>
          </cell>
          <cell r="J32">
            <v>62</v>
          </cell>
          <cell r="K32">
            <v>62</v>
          </cell>
          <cell r="L32">
            <v>61</v>
          </cell>
          <cell r="M32">
            <v>61</v>
          </cell>
          <cell r="N32">
            <v>61</v>
          </cell>
          <cell r="O32">
            <v>61</v>
          </cell>
        </row>
        <row r="33">
          <cell r="C33" t="str">
            <v>15TCN-QTM2</v>
          </cell>
          <cell r="D33">
            <v>64</v>
          </cell>
          <cell r="E33">
            <v>64</v>
          </cell>
          <cell r="F33">
            <v>64</v>
          </cell>
          <cell r="G33">
            <v>64</v>
          </cell>
          <cell r="H33">
            <v>64</v>
          </cell>
          <cell r="I33">
            <v>64</v>
          </cell>
          <cell r="J33">
            <v>64</v>
          </cell>
          <cell r="K33">
            <v>64</v>
          </cell>
          <cell r="L33">
            <v>62</v>
          </cell>
          <cell r="M33">
            <v>62</v>
          </cell>
          <cell r="N33">
            <v>62</v>
          </cell>
          <cell r="O33">
            <v>62</v>
          </cell>
        </row>
        <row r="34">
          <cell r="C34" t="str">
            <v>16CĐ-CNTT1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63</v>
          </cell>
          <cell r="M34">
            <v>63</v>
          </cell>
          <cell r="N34">
            <v>63</v>
          </cell>
          <cell r="O34">
            <v>63</v>
          </cell>
        </row>
        <row r="35">
          <cell r="C35" t="str">
            <v>16CĐ-CNTT2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64</v>
          </cell>
          <cell r="M35">
            <v>64</v>
          </cell>
          <cell r="N35">
            <v>64</v>
          </cell>
          <cell r="O35">
            <v>64</v>
          </cell>
        </row>
        <row r="36">
          <cell r="C36" t="str">
            <v>16CĐ-CNTT3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63</v>
          </cell>
          <cell r="M36">
            <v>63</v>
          </cell>
          <cell r="N36">
            <v>63</v>
          </cell>
          <cell r="O36">
            <v>63</v>
          </cell>
        </row>
        <row r="37">
          <cell r="C37" t="str">
            <v>16CĐ-CNTT4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63</v>
          </cell>
          <cell r="M37">
            <v>63</v>
          </cell>
          <cell r="N37">
            <v>63</v>
          </cell>
          <cell r="O37">
            <v>63</v>
          </cell>
        </row>
        <row r="38">
          <cell r="C38" t="str">
            <v>16CĐ-CNTT5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64</v>
          </cell>
          <cell r="M38">
            <v>64</v>
          </cell>
          <cell r="N38">
            <v>64</v>
          </cell>
          <cell r="O38">
            <v>64</v>
          </cell>
        </row>
        <row r="39">
          <cell r="C39" t="str">
            <v>16TN-QTM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4</v>
          </cell>
          <cell r="M39">
            <v>4</v>
          </cell>
          <cell r="N39">
            <v>4</v>
          </cell>
          <cell r="O39">
            <v>4</v>
          </cell>
        </row>
        <row r="40">
          <cell r="C40" t="str">
            <v>16TCT-QTM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67</v>
          </cell>
          <cell r="M40">
            <v>67</v>
          </cell>
          <cell r="N40">
            <v>67</v>
          </cell>
          <cell r="O40">
            <v>67</v>
          </cell>
        </row>
        <row r="41">
          <cell r="C41" t="str">
            <v>16TC-QTM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61</v>
          </cell>
          <cell r="M41">
            <v>61</v>
          </cell>
          <cell r="N41">
            <v>61</v>
          </cell>
          <cell r="O41">
            <v>61</v>
          </cell>
        </row>
        <row r="42">
          <cell r="C42" t="str">
            <v>16TCN-QTM1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50</v>
          </cell>
          <cell r="M42">
            <v>50</v>
          </cell>
          <cell r="N42">
            <v>50</v>
          </cell>
          <cell r="O42">
            <v>50</v>
          </cell>
        </row>
        <row r="43">
          <cell r="C43" t="str">
            <v>16TCN-QTM2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58</v>
          </cell>
          <cell r="M43">
            <v>58</v>
          </cell>
          <cell r="N43">
            <v>58</v>
          </cell>
          <cell r="O43">
            <v>58</v>
          </cell>
        </row>
        <row r="44">
          <cell r="C44" t="str">
            <v>16CĐ-LTCNTT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</v>
          </cell>
          <cell r="M44">
            <v>13</v>
          </cell>
          <cell r="N44">
            <v>13</v>
          </cell>
          <cell r="O44">
            <v>13</v>
          </cell>
        </row>
        <row r="45">
          <cell r="C45" t="str">
            <v>Tổng khoa</v>
          </cell>
          <cell r="D45">
            <v>880</v>
          </cell>
          <cell r="E45">
            <v>880</v>
          </cell>
          <cell r="F45">
            <v>880</v>
          </cell>
          <cell r="G45">
            <v>842</v>
          </cell>
          <cell r="H45">
            <v>842</v>
          </cell>
          <cell r="I45">
            <v>842</v>
          </cell>
          <cell r="J45">
            <v>842</v>
          </cell>
          <cell r="K45">
            <v>842</v>
          </cell>
          <cell r="L45">
            <v>1286</v>
          </cell>
          <cell r="M45">
            <v>1286</v>
          </cell>
          <cell r="N45">
            <v>1286</v>
          </cell>
          <cell r="O45">
            <v>1286</v>
          </cell>
        </row>
        <row r="46">
          <cell r="C46" t="str">
            <v>13CÐ-CK1</v>
          </cell>
          <cell r="D46">
            <v>57</v>
          </cell>
          <cell r="E46">
            <v>57</v>
          </cell>
          <cell r="F46">
            <v>57</v>
          </cell>
          <cell r="G46">
            <v>55</v>
          </cell>
          <cell r="H46">
            <v>55</v>
          </cell>
          <cell r="I46">
            <v>55</v>
          </cell>
          <cell r="J46">
            <v>55</v>
          </cell>
          <cell r="K46">
            <v>55</v>
          </cell>
          <cell r="L46">
            <v>10</v>
          </cell>
          <cell r="M46">
            <v>10</v>
          </cell>
          <cell r="N46">
            <v>10</v>
          </cell>
          <cell r="O46">
            <v>10</v>
          </cell>
        </row>
        <row r="47">
          <cell r="C47" t="str">
            <v>13CÐ-CK2</v>
          </cell>
          <cell r="D47">
            <v>57</v>
          </cell>
          <cell r="E47">
            <v>57</v>
          </cell>
          <cell r="F47">
            <v>57</v>
          </cell>
          <cell r="G47">
            <v>52</v>
          </cell>
          <cell r="H47">
            <v>52</v>
          </cell>
          <cell r="I47">
            <v>52</v>
          </cell>
          <cell r="J47">
            <v>52</v>
          </cell>
          <cell r="K47">
            <v>52</v>
          </cell>
          <cell r="L47">
            <v>10</v>
          </cell>
          <cell r="M47">
            <v>10</v>
          </cell>
          <cell r="N47">
            <v>10</v>
          </cell>
          <cell r="O47">
            <v>10</v>
          </cell>
        </row>
        <row r="48">
          <cell r="C48" t="str">
            <v>13CÐ-CK3</v>
          </cell>
          <cell r="D48">
            <v>57</v>
          </cell>
          <cell r="E48">
            <v>57</v>
          </cell>
          <cell r="F48">
            <v>57</v>
          </cell>
          <cell r="G48">
            <v>57</v>
          </cell>
          <cell r="H48">
            <v>57</v>
          </cell>
          <cell r="I48">
            <v>57</v>
          </cell>
          <cell r="J48">
            <v>57</v>
          </cell>
          <cell r="K48">
            <v>57</v>
          </cell>
          <cell r="L48">
            <v>23</v>
          </cell>
          <cell r="M48">
            <v>23</v>
          </cell>
          <cell r="N48">
            <v>23</v>
          </cell>
          <cell r="O48">
            <v>23</v>
          </cell>
        </row>
        <row r="49">
          <cell r="C49" t="str">
            <v>13CÐ-CK4</v>
          </cell>
          <cell r="D49">
            <v>55</v>
          </cell>
          <cell r="E49">
            <v>55</v>
          </cell>
          <cell r="F49">
            <v>55</v>
          </cell>
          <cell r="G49">
            <v>51</v>
          </cell>
          <cell r="H49">
            <v>51</v>
          </cell>
          <cell r="I49">
            <v>51</v>
          </cell>
          <cell r="J49">
            <v>51</v>
          </cell>
          <cell r="K49">
            <v>51</v>
          </cell>
          <cell r="L49">
            <v>19</v>
          </cell>
          <cell r="M49">
            <v>19</v>
          </cell>
          <cell r="N49">
            <v>19</v>
          </cell>
          <cell r="O49">
            <v>19</v>
          </cell>
        </row>
        <row r="50">
          <cell r="C50" t="str">
            <v>13TC-CKT</v>
          </cell>
          <cell r="D50">
            <v>8</v>
          </cell>
          <cell r="E50">
            <v>8</v>
          </cell>
          <cell r="F50">
            <v>8</v>
          </cell>
          <cell r="G50">
            <v>8</v>
          </cell>
          <cell r="H50">
            <v>8</v>
          </cell>
          <cell r="I50">
            <v>8</v>
          </cell>
          <cell r="J50">
            <v>8</v>
          </cell>
          <cell r="K50">
            <v>8</v>
          </cell>
          <cell r="L50">
            <v>8</v>
          </cell>
          <cell r="M50">
            <v>8</v>
          </cell>
          <cell r="N50">
            <v>8</v>
          </cell>
          <cell r="O50">
            <v>8</v>
          </cell>
        </row>
        <row r="51">
          <cell r="C51" t="str">
            <v>14TCCT01</v>
          </cell>
          <cell r="D51">
            <v>40</v>
          </cell>
          <cell r="E51">
            <v>40</v>
          </cell>
          <cell r="F51">
            <v>40</v>
          </cell>
          <cell r="G51">
            <v>39</v>
          </cell>
          <cell r="H51">
            <v>39</v>
          </cell>
          <cell r="I51">
            <v>39</v>
          </cell>
          <cell r="J51">
            <v>39</v>
          </cell>
          <cell r="K51">
            <v>39</v>
          </cell>
          <cell r="L51">
            <v>26</v>
          </cell>
          <cell r="M51">
            <v>26</v>
          </cell>
          <cell r="N51">
            <v>26</v>
          </cell>
          <cell r="O51">
            <v>26</v>
          </cell>
        </row>
        <row r="52">
          <cell r="C52" t="str">
            <v>14TCCP01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15</v>
          </cell>
          <cell r="M52">
            <v>15</v>
          </cell>
          <cell r="N52">
            <v>15</v>
          </cell>
          <cell r="O52">
            <v>15</v>
          </cell>
        </row>
        <row r="53">
          <cell r="C53" t="str">
            <v>14CĐCK01</v>
          </cell>
          <cell r="D53">
            <v>50</v>
          </cell>
          <cell r="E53">
            <v>50</v>
          </cell>
          <cell r="F53">
            <v>50</v>
          </cell>
          <cell r="G53">
            <v>50</v>
          </cell>
          <cell r="H53">
            <v>50</v>
          </cell>
          <cell r="I53">
            <v>50</v>
          </cell>
          <cell r="J53">
            <v>50</v>
          </cell>
          <cell r="K53">
            <v>50</v>
          </cell>
          <cell r="L53">
            <v>68</v>
          </cell>
          <cell r="M53">
            <v>68</v>
          </cell>
          <cell r="N53">
            <v>68</v>
          </cell>
          <cell r="O53">
            <v>68</v>
          </cell>
        </row>
        <row r="54">
          <cell r="C54" t="str">
            <v>14CĐCK02</v>
          </cell>
          <cell r="D54">
            <v>50</v>
          </cell>
          <cell r="E54">
            <v>50</v>
          </cell>
          <cell r="F54">
            <v>50</v>
          </cell>
          <cell r="G54">
            <v>47</v>
          </cell>
          <cell r="H54">
            <v>47</v>
          </cell>
          <cell r="I54">
            <v>47</v>
          </cell>
          <cell r="J54">
            <v>47</v>
          </cell>
          <cell r="K54">
            <v>47</v>
          </cell>
          <cell r="L54">
            <v>64</v>
          </cell>
          <cell r="M54">
            <v>64</v>
          </cell>
          <cell r="N54">
            <v>64</v>
          </cell>
          <cell r="O54">
            <v>64</v>
          </cell>
        </row>
        <row r="55">
          <cell r="C55" t="str">
            <v>14CĐCK03</v>
          </cell>
          <cell r="D55">
            <v>50</v>
          </cell>
          <cell r="E55">
            <v>50</v>
          </cell>
          <cell r="F55">
            <v>50</v>
          </cell>
          <cell r="G55">
            <v>50</v>
          </cell>
          <cell r="H55">
            <v>50</v>
          </cell>
          <cell r="I55">
            <v>50</v>
          </cell>
          <cell r="J55">
            <v>50</v>
          </cell>
          <cell r="K55">
            <v>50</v>
          </cell>
          <cell r="L55">
            <v>67</v>
          </cell>
          <cell r="M55">
            <v>67</v>
          </cell>
          <cell r="N55">
            <v>67</v>
          </cell>
          <cell r="O55">
            <v>67</v>
          </cell>
        </row>
        <row r="56">
          <cell r="C56" t="str">
            <v>15CĐ-CĐ1</v>
          </cell>
          <cell r="D56">
            <v>60</v>
          </cell>
          <cell r="E56">
            <v>60</v>
          </cell>
          <cell r="F56">
            <v>60</v>
          </cell>
          <cell r="G56">
            <v>57</v>
          </cell>
          <cell r="H56">
            <v>57</v>
          </cell>
          <cell r="I56">
            <v>57</v>
          </cell>
          <cell r="J56">
            <v>57</v>
          </cell>
          <cell r="K56">
            <v>57</v>
          </cell>
          <cell r="L56">
            <v>30</v>
          </cell>
          <cell r="M56">
            <v>30</v>
          </cell>
          <cell r="N56">
            <v>30</v>
          </cell>
          <cell r="O56">
            <v>30</v>
          </cell>
        </row>
        <row r="57">
          <cell r="C57" t="str">
            <v>15CĐ-CĐ2</v>
          </cell>
          <cell r="D57">
            <v>60</v>
          </cell>
          <cell r="E57">
            <v>60</v>
          </cell>
          <cell r="F57">
            <v>60</v>
          </cell>
          <cell r="G57">
            <v>55</v>
          </cell>
          <cell r="H57">
            <v>55</v>
          </cell>
          <cell r="I57">
            <v>55</v>
          </cell>
          <cell r="J57">
            <v>55</v>
          </cell>
          <cell r="K57">
            <v>55</v>
          </cell>
          <cell r="L57">
            <v>45</v>
          </cell>
          <cell r="M57">
            <v>45</v>
          </cell>
          <cell r="N57">
            <v>45</v>
          </cell>
          <cell r="O57">
            <v>45</v>
          </cell>
        </row>
        <row r="58">
          <cell r="C58" t="str">
            <v>15CĐ-CĐT1</v>
          </cell>
          <cell r="D58">
            <v>55</v>
          </cell>
          <cell r="E58">
            <v>55</v>
          </cell>
          <cell r="F58">
            <v>55</v>
          </cell>
          <cell r="G58">
            <v>42</v>
          </cell>
          <cell r="H58">
            <v>42</v>
          </cell>
          <cell r="I58">
            <v>42</v>
          </cell>
          <cell r="J58">
            <v>42</v>
          </cell>
          <cell r="K58">
            <v>42</v>
          </cell>
          <cell r="L58">
            <v>34</v>
          </cell>
          <cell r="M58">
            <v>34</v>
          </cell>
          <cell r="N58">
            <v>34</v>
          </cell>
          <cell r="O58">
            <v>34</v>
          </cell>
        </row>
        <row r="59">
          <cell r="C59" t="str">
            <v>15CĐ-CĐT2</v>
          </cell>
          <cell r="D59">
            <v>50</v>
          </cell>
          <cell r="E59">
            <v>50</v>
          </cell>
          <cell r="F59">
            <v>50</v>
          </cell>
          <cell r="G59">
            <v>41</v>
          </cell>
          <cell r="H59">
            <v>41</v>
          </cell>
          <cell r="I59">
            <v>41</v>
          </cell>
          <cell r="J59">
            <v>41</v>
          </cell>
          <cell r="K59">
            <v>41</v>
          </cell>
          <cell r="L59">
            <v>39</v>
          </cell>
          <cell r="M59">
            <v>39</v>
          </cell>
          <cell r="N59">
            <v>39</v>
          </cell>
          <cell r="O59">
            <v>39</v>
          </cell>
        </row>
        <row r="60">
          <cell r="C60" t="str">
            <v>15CĐ-CTM1</v>
          </cell>
          <cell r="D60">
            <v>50</v>
          </cell>
          <cell r="E60">
            <v>50</v>
          </cell>
          <cell r="F60">
            <v>50</v>
          </cell>
          <cell r="G60">
            <v>50</v>
          </cell>
          <cell r="H60">
            <v>50</v>
          </cell>
          <cell r="I60">
            <v>50</v>
          </cell>
          <cell r="J60">
            <v>50</v>
          </cell>
          <cell r="K60">
            <v>50</v>
          </cell>
          <cell r="L60">
            <v>65</v>
          </cell>
          <cell r="M60">
            <v>65</v>
          </cell>
          <cell r="N60">
            <v>65</v>
          </cell>
          <cell r="O60">
            <v>65</v>
          </cell>
        </row>
        <row r="61">
          <cell r="C61" t="str">
            <v>15CĐ-CTM2</v>
          </cell>
          <cell r="D61">
            <v>65</v>
          </cell>
          <cell r="E61">
            <v>65</v>
          </cell>
          <cell r="F61">
            <v>65</v>
          </cell>
          <cell r="G61">
            <v>65</v>
          </cell>
          <cell r="H61">
            <v>65</v>
          </cell>
          <cell r="I61">
            <v>65</v>
          </cell>
          <cell r="J61">
            <v>65</v>
          </cell>
          <cell r="K61">
            <v>65</v>
          </cell>
          <cell r="L61">
            <v>68</v>
          </cell>
          <cell r="M61">
            <v>68</v>
          </cell>
          <cell r="N61">
            <v>68</v>
          </cell>
          <cell r="O61">
            <v>68</v>
          </cell>
        </row>
        <row r="62">
          <cell r="C62" t="str">
            <v>15CĐ-CTM3</v>
          </cell>
          <cell r="D62">
            <v>70</v>
          </cell>
          <cell r="E62">
            <v>70</v>
          </cell>
          <cell r="F62">
            <v>70</v>
          </cell>
          <cell r="G62">
            <v>70</v>
          </cell>
          <cell r="H62">
            <v>70</v>
          </cell>
          <cell r="I62">
            <v>70</v>
          </cell>
          <cell r="J62">
            <v>70</v>
          </cell>
          <cell r="K62">
            <v>70</v>
          </cell>
          <cell r="L62">
            <v>63</v>
          </cell>
          <cell r="M62">
            <v>63</v>
          </cell>
          <cell r="N62">
            <v>63</v>
          </cell>
          <cell r="O62">
            <v>63</v>
          </cell>
        </row>
        <row r="63">
          <cell r="C63" t="str">
            <v>15CĐ-CTM4</v>
          </cell>
          <cell r="D63">
            <v>65</v>
          </cell>
          <cell r="E63">
            <v>65</v>
          </cell>
          <cell r="F63">
            <v>65</v>
          </cell>
          <cell r="G63">
            <v>70</v>
          </cell>
          <cell r="H63">
            <v>70</v>
          </cell>
          <cell r="I63">
            <v>70</v>
          </cell>
          <cell r="J63">
            <v>70</v>
          </cell>
          <cell r="K63">
            <v>70</v>
          </cell>
          <cell r="L63">
            <v>65</v>
          </cell>
          <cell r="M63">
            <v>65</v>
          </cell>
          <cell r="N63">
            <v>65</v>
          </cell>
          <cell r="O63">
            <v>65</v>
          </cell>
        </row>
        <row r="64">
          <cell r="C64" t="str">
            <v>15CĐ-CTM5</v>
          </cell>
          <cell r="D64">
            <v>63</v>
          </cell>
          <cell r="E64">
            <v>63</v>
          </cell>
          <cell r="F64">
            <v>63</v>
          </cell>
          <cell r="G64">
            <v>70</v>
          </cell>
          <cell r="H64">
            <v>70</v>
          </cell>
          <cell r="I64">
            <v>70</v>
          </cell>
          <cell r="J64">
            <v>70</v>
          </cell>
          <cell r="K64">
            <v>70</v>
          </cell>
          <cell r="L64">
            <v>61</v>
          </cell>
          <cell r="M64">
            <v>61</v>
          </cell>
          <cell r="N64">
            <v>61</v>
          </cell>
          <cell r="O64">
            <v>61</v>
          </cell>
        </row>
        <row r="65">
          <cell r="C65" t="str">
            <v>15TN-CK</v>
          </cell>
          <cell r="D65">
            <v>23</v>
          </cell>
          <cell r="E65">
            <v>23</v>
          </cell>
          <cell r="F65">
            <v>23</v>
          </cell>
          <cell r="G65">
            <v>23</v>
          </cell>
          <cell r="H65">
            <v>23</v>
          </cell>
          <cell r="I65">
            <v>23</v>
          </cell>
          <cell r="J65">
            <v>23</v>
          </cell>
          <cell r="K65">
            <v>23</v>
          </cell>
          <cell r="L65">
            <v>19</v>
          </cell>
          <cell r="M65">
            <v>19</v>
          </cell>
          <cell r="N65">
            <v>19</v>
          </cell>
          <cell r="O65">
            <v>19</v>
          </cell>
        </row>
        <row r="66">
          <cell r="C66" t="str">
            <v>15TCT-CK</v>
          </cell>
          <cell r="D66">
            <v>21</v>
          </cell>
          <cell r="E66">
            <v>21</v>
          </cell>
          <cell r="F66">
            <v>21</v>
          </cell>
          <cell r="G66">
            <v>21</v>
          </cell>
          <cell r="H66">
            <v>21</v>
          </cell>
          <cell r="I66">
            <v>21</v>
          </cell>
          <cell r="J66">
            <v>21</v>
          </cell>
          <cell r="K66">
            <v>21</v>
          </cell>
          <cell r="L66">
            <v>16</v>
          </cell>
          <cell r="M66">
            <v>16</v>
          </cell>
          <cell r="N66">
            <v>16</v>
          </cell>
          <cell r="O66">
            <v>16</v>
          </cell>
        </row>
        <row r="67">
          <cell r="C67" t="str">
            <v>15TCN-CKL</v>
          </cell>
          <cell r="D67">
            <v>53</v>
          </cell>
          <cell r="E67">
            <v>53</v>
          </cell>
          <cell r="F67">
            <v>53</v>
          </cell>
          <cell r="G67">
            <v>53</v>
          </cell>
          <cell r="H67">
            <v>53</v>
          </cell>
          <cell r="I67">
            <v>53</v>
          </cell>
          <cell r="J67">
            <v>53</v>
          </cell>
          <cell r="K67">
            <v>53</v>
          </cell>
          <cell r="L67">
            <v>53</v>
          </cell>
          <cell r="M67">
            <v>53</v>
          </cell>
          <cell r="N67">
            <v>53</v>
          </cell>
          <cell r="O67">
            <v>53</v>
          </cell>
        </row>
        <row r="68">
          <cell r="C68" t="str">
            <v>15CĐ-LTCK</v>
          </cell>
          <cell r="D68">
            <v>7</v>
          </cell>
          <cell r="E68">
            <v>7</v>
          </cell>
          <cell r="F68">
            <v>7</v>
          </cell>
          <cell r="G68">
            <v>7</v>
          </cell>
          <cell r="H68">
            <v>7</v>
          </cell>
          <cell r="I68">
            <v>7</v>
          </cell>
          <cell r="J68">
            <v>7</v>
          </cell>
          <cell r="K68">
            <v>7</v>
          </cell>
          <cell r="L68">
            <v>7</v>
          </cell>
          <cell r="M68">
            <v>7</v>
          </cell>
          <cell r="N68">
            <v>7</v>
          </cell>
          <cell r="O68">
            <v>7</v>
          </cell>
        </row>
        <row r="69">
          <cell r="C69" t="str">
            <v>16CĐ-CK1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64</v>
          </cell>
          <cell r="M69">
            <v>64</v>
          </cell>
          <cell r="N69">
            <v>64</v>
          </cell>
          <cell r="O69">
            <v>64</v>
          </cell>
        </row>
        <row r="70">
          <cell r="C70" t="str">
            <v>16CĐ-CK2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63</v>
          </cell>
          <cell r="M70">
            <v>63</v>
          </cell>
          <cell r="N70">
            <v>63</v>
          </cell>
          <cell r="O70">
            <v>63</v>
          </cell>
        </row>
        <row r="71">
          <cell r="C71" t="str">
            <v>16CĐ-CK3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63</v>
          </cell>
          <cell r="M71">
            <v>63</v>
          </cell>
          <cell r="N71">
            <v>63</v>
          </cell>
          <cell r="O71">
            <v>63</v>
          </cell>
        </row>
        <row r="72">
          <cell r="C72" t="str">
            <v>16CĐ-CK4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63</v>
          </cell>
          <cell r="M72">
            <v>63</v>
          </cell>
          <cell r="N72">
            <v>63</v>
          </cell>
          <cell r="O72">
            <v>63</v>
          </cell>
        </row>
        <row r="73">
          <cell r="C73" t="str">
            <v>16CĐ-CK5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63</v>
          </cell>
          <cell r="M73">
            <v>63</v>
          </cell>
          <cell r="N73">
            <v>63</v>
          </cell>
          <cell r="O73">
            <v>63</v>
          </cell>
        </row>
        <row r="74">
          <cell r="C74" t="str">
            <v>16CĐ-CK6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62</v>
          </cell>
          <cell r="M74">
            <v>62</v>
          </cell>
          <cell r="N74">
            <v>62</v>
          </cell>
          <cell r="O74">
            <v>62</v>
          </cell>
        </row>
        <row r="75">
          <cell r="C75" t="str">
            <v>16CĐ-CK7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62</v>
          </cell>
          <cell r="M75">
            <v>62</v>
          </cell>
          <cell r="N75">
            <v>62</v>
          </cell>
          <cell r="O75">
            <v>62</v>
          </cell>
        </row>
        <row r="76">
          <cell r="C76" t="str">
            <v>16CĐ-CK8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62</v>
          </cell>
          <cell r="M76">
            <v>62</v>
          </cell>
          <cell r="N76">
            <v>62</v>
          </cell>
          <cell r="O76">
            <v>62</v>
          </cell>
        </row>
        <row r="77">
          <cell r="C77" t="str">
            <v>16TCN-CKL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52</v>
          </cell>
          <cell r="M77">
            <v>52</v>
          </cell>
          <cell r="N77">
            <v>52</v>
          </cell>
          <cell r="O77">
            <v>52</v>
          </cell>
        </row>
        <row r="78">
          <cell r="C78" t="str">
            <v>16CĐ-LTCK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</v>
          </cell>
          <cell r="M78">
            <v>5</v>
          </cell>
          <cell r="N78">
            <v>5</v>
          </cell>
          <cell r="O78">
            <v>5</v>
          </cell>
        </row>
        <row r="79">
          <cell r="C79" t="str">
            <v>Tổng khoa</v>
          </cell>
          <cell r="D79">
            <v>1066</v>
          </cell>
          <cell r="E79">
            <v>1066</v>
          </cell>
          <cell r="F79">
            <v>1066</v>
          </cell>
          <cell r="G79">
            <v>1033</v>
          </cell>
          <cell r="H79">
            <v>1033</v>
          </cell>
          <cell r="I79">
            <v>1033</v>
          </cell>
          <cell r="J79">
            <v>1033</v>
          </cell>
          <cell r="K79">
            <v>1033</v>
          </cell>
          <cell r="L79">
            <v>1434</v>
          </cell>
          <cell r="M79">
            <v>1434</v>
          </cell>
          <cell r="N79">
            <v>1434</v>
          </cell>
          <cell r="O79">
            <v>1434</v>
          </cell>
        </row>
        <row r="80">
          <cell r="C80" t="str">
            <v>13CÐ-Ð1</v>
          </cell>
          <cell r="D80">
            <v>50</v>
          </cell>
          <cell r="E80">
            <v>50</v>
          </cell>
          <cell r="F80">
            <v>50</v>
          </cell>
          <cell r="G80">
            <v>45</v>
          </cell>
          <cell r="H80">
            <v>45</v>
          </cell>
          <cell r="I80">
            <v>45</v>
          </cell>
          <cell r="J80">
            <v>45</v>
          </cell>
          <cell r="K80">
            <v>45</v>
          </cell>
          <cell r="L80">
            <v>13</v>
          </cell>
          <cell r="M80">
            <v>13</v>
          </cell>
          <cell r="N80">
            <v>13</v>
          </cell>
          <cell r="O80">
            <v>13</v>
          </cell>
        </row>
        <row r="81">
          <cell r="C81" t="str">
            <v>13CÐ-Ð2</v>
          </cell>
          <cell r="D81">
            <v>51</v>
          </cell>
          <cell r="E81">
            <v>51</v>
          </cell>
          <cell r="F81">
            <v>51</v>
          </cell>
          <cell r="G81">
            <v>51</v>
          </cell>
          <cell r="H81">
            <v>51</v>
          </cell>
          <cell r="I81">
            <v>51</v>
          </cell>
          <cell r="J81">
            <v>51</v>
          </cell>
          <cell r="K81">
            <v>51</v>
          </cell>
          <cell r="L81">
            <v>29</v>
          </cell>
          <cell r="M81">
            <v>29</v>
          </cell>
          <cell r="N81">
            <v>29</v>
          </cell>
          <cell r="O81">
            <v>29</v>
          </cell>
        </row>
        <row r="82">
          <cell r="C82" t="str">
            <v>13CÐ-Ð3</v>
          </cell>
          <cell r="D82">
            <v>49</v>
          </cell>
          <cell r="E82">
            <v>49</v>
          </cell>
          <cell r="F82">
            <v>49</v>
          </cell>
          <cell r="G82">
            <v>40</v>
          </cell>
          <cell r="H82">
            <v>40</v>
          </cell>
          <cell r="I82">
            <v>40</v>
          </cell>
          <cell r="J82">
            <v>40</v>
          </cell>
          <cell r="K82">
            <v>40</v>
          </cell>
          <cell r="L82">
            <v>11</v>
          </cell>
          <cell r="M82">
            <v>11</v>
          </cell>
          <cell r="N82">
            <v>11</v>
          </cell>
          <cell r="O82">
            <v>11</v>
          </cell>
        </row>
        <row r="83">
          <cell r="C83" t="str">
            <v>13CÐ-ÐT1</v>
          </cell>
          <cell r="D83">
            <v>64</v>
          </cell>
          <cell r="E83">
            <v>64</v>
          </cell>
          <cell r="F83">
            <v>64</v>
          </cell>
          <cell r="G83">
            <v>53</v>
          </cell>
          <cell r="H83">
            <v>53</v>
          </cell>
          <cell r="I83">
            <v>53</v>
          </cell>
          <cell r="J83">
            <v>53</v>
          </cell>
          <cell r="K83">
            <v>53</v>
          </cell>
          <cell r="L83">
            <v>18</v>
          </cell>
          <cell r="M83">
            <v>18</v>
          </cell>
          <cell r="N83">
            <v>18</v>
          </cell>
          <cell r="O83">
            <v>18</v>
          </cell>
        </row>
        <row r="84">
          <cell r="C84" t="str">
            <v>13CÐ-ÐT2</v>
          </cell>
          <cell r="D84">
            <v>65</v>
          </cell>
          <cell r="E84">
            <v>65</v>
          </cell>
          <cell r="F84">
            <v>65</v>
          </cell>
          <cell r="G84">
            <v>58</v>
          </cell>
          <cell r="H84">
            <v>58</v>
          </cell>
          <cell r="I84">
            <v>58</v>
          </cell>
          <cell r="J84">
            <v>58</v>
          </cell>
          <cell r="K84">
            <v>58</v>
          </cell>
          <cell r="L84">
            <v>23</v>
          </cell>
          <cell r="M84">
            <v>23</v>
          </cell>
          <cell r="N84">
            <v>23</v>
          </cell>
          <cell r="O84">
            <v>23</v>
          </cell>
        </row>
        <row r="85">
          <cell r="C85" t="str">
            <v>13TC-Ð1</v>
          </cell>
          <cell r="D85">
            <v>6</v>
          </cell>
          <cell r="E85">
            <v>6</v>
          </cell>
          <cell r="F85">
            <v>6</v>
          </cell>
          <cell r="G85">
            <v>6</v>
          </cell>
          <cell r="H85">
            <v>6</v>
          </cell>
          <cell r="I85">
            <v>6</v>
          </cell>
          <cell r="J85">
            <v>6</v>
          </cell>
          <cell r="K85">
            <v>6</v>
          </cell>
          <cell r="L85">
            <v>6</v>
          </cell>
          <cell r="M85">
            <v>6</v>
          </cell>
          <cell r="N85">
            <v>6</v>
          </cell>
          <cell r="O85">
            <v>6</v>
          </cell>
        </row>
        <row r="86">
          <cell r="C86" t="str">
            <v>13TC-ÐT</v>
          </cell>
          <cell r="D86">
            <v>6</v>
          </cell>
          <cell r="E86">
            <v>6</v>
          </cell>
          <cell r="F86">
            <v>6</v>
          </cell>
          <cell r="G86">
            <v>6</v>
          </cell>
          <cell r="H86">
            <v>6</v>
          </cell>
          <cell r="I86">
            <v>6</v>
          </cell>
          <cell r="J86">
            <v>6</v>
          </cell>
          <cell r="K86">
            <v>6</v>
          </cell>
          <cell r="L86">
            <v>6</v>
          </cell>
          <cell r="M86">
            <v>6</v>
          </cell>
          <cell r="N86">
            <v>6</v>
          </cell>
          <cell r="O86">
            <v>6</v>
          </cell>
        </row>
        <row r="87">
          <cell r="C87" t="str">
            <v>14CĐĐC01</v>
          </cell>
          <cell r="D87">
            <v>54</v>
          </cell>
          <cell r="E87">
            <v>54</v>
          </cell>
          <cell r="F87">
            <v>54</v>
          </cell>
          <cell r="G87">
            <v>38</v>
          </cell>
          <cell r="H87">
            <v>38</v>
          </cell>
          <cell r="I87">
            <v>38</v>
          </cell>
          <cell r="J87">
            <v>38</v>
          </cell>
          <cell r="K87">
            <v>38</v>
          </cell>
          <cell r="L87">
            <v>47</v>
          </cell>
          <cell r="M87">
            <v>47</v>
          </cell>
          <cell r="N87">
            <v>47</v>
          </cell>
          <cell r="O87">
            <v>47</v>
          </cell>
        </row>
        <row r="88">
          <cell r="C88" t="str">
            <v>14CĐĐC02</v>
          </cell>
          <cell r="D88">
            <v>54</v>
          </cell>
          <cell r="E88">
            <v>54</v>
          </cell>
          <cell r="F88">
            <v>54</v>
          </cell>
          <cell r="G88">
            <v>42</v>
          </cell>
          <cell r="H88">
            <v>42</v>
          </cell>
          <cell r="I88">
            <v>42</v>
          </cell>
          <cell r="J88">
            <v>42</v>
          </cell>
          <cell r="K88">
            <v>42</v>
          </cell>
          <cell r="L88">
            <v>44</v>
          </cell>
          <cell r="M88">
            <v>44</v>
          </cell>
          <cell r="N88">
            <v>44</v>
          </cell>
          <cell r="O88">
            <v>44</v>
          </cell>
        </row>
        <row r="89">
          <cell r="C89" t="str">
            <v>14CĐĐT01</v>
          </cell>
          <cell r="D89">
            <v>66</v>
          </cell>
          <cell r="E89">
            <v>66</v>
          </cell>
          <cell r="F89">
            <v>66</v>
          </cell>
          <cell r="G89">
            <v>60</v>
          </cell>
          <cell r="H89">
            <v>60</v>
          </cell>
          <cell r="I89">
            <v>60</v>
          </cell>
          <cell r="J89">
            <v>60</v>
          </cell>
          <cell r="K89">
            <v>60</v>
          </cell>
          <cell r="L89">
            <v>46</v>
          </cell>
          <cell r="M89">
            <v>46</v>
          </cell>
          <cell r="N89">
            <v>46</v>
          </cell>
          <cell r="O89">
            <v>46</v>
          </cell>
        </row>
        <row r="90">
          <cell r="C90" t="str">
            <v>14CĐĐT02</v>
          </cell>
          <cell r="D90">
            <v>50</v>
          </cell>
          <cell r="E90">
            <v>50</v>
          </cell>
          <cell r="F90">
            <v>50</v>
          </cell>
          <cell r="G90">
            <v>45</v>
          </cell>
          <cell r="H90">
            <v>45</v>
          </cell>
          <cell r="I90">
            <v>45</v>
          </cell>
          <cell r="J90">
            <v>45</v>
          </cell>
          <cell r="K90">
            <v>45</v>
          </cell>
          <cell r="L90">
            <v>52</v>
          </cell>
          <cell r="M90">
            <v>52</v>
          </cell>
          <cell r="N90">
            <v>52</v>
          </cell>
          <cell r="O90">
            <v>52</v>
          </cell>
        </row>
        <row r="91">
          <cell r="C91" t="str">
            <v>14TCĐC01</v>
          </cell>
          <cell r="D91">
            <v>38</v>
          </cell>
          <cell r="E91">
            <v>38</v>
          </cell>
          <cell r="F91">
            <v>38</v>
          </cell>
          <cell r="G91">
            <v>36</v>
          </cell>
          <cell r="H91">
            <v>36</v>
          </cell>
          <cell r="I91">
            <v>36</v>
          </cell>
          <cell r="J91">
            <v>36</v>
          </cell>
          <cell r="K91">
            <v>36</v>
          </cell>
          <cell r="L91">
            <v>29</v>
          </cell>
          <cell r="M91">
            <v>29</v>
          </cell>
          <cell r="N91">
            <v>29</v>
          </cell>
          <cell r="O91">
            <v>29</v>
          </cell>
        </row>
        <row r="92">
          <cell r="C92" t="str">
            <v>14TCĐT01</v>
          </cell>
          <cell r="D92">
            <v>8</v>
          </cell>
          <cell r="E92">
            <v>8</v>
          </cell>
          <cell r="F92">
            <v>8</v>
          </cell>
          <cell r="G92">
            <v>7</v>
          </cell>
          <cell r="H92">
            <v>7</v>
          </cell>
          <cell r="I92">
            <v>7</v>
          </cell>
          <cell r="J92">
            <v>7</v>
          </cell>
          <cell r="K92">
            <v>7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C93" t="str">
            <v>15CĐ-ĐĐT1</v>
          </cell>
          <cell r="D93">
            <v>49</v>
          </cell>
          <cell r="E93">
            <v>49</v>
          </cell>
          <cell r="F93">
            <v>49</v>
          </cell>
          <cell r="G93">
            <v>48</v>
          </cell>
          <cell r="H93">
            <v>48</v>
          </cell>
          <cell r="I93">
            <v>48</v>
          </cell>
          <cell r="J93">
            <v>48</v>
          </cell>
          <cell r="K93">
            <v>48</v>
          </cell>
          <cell r="L93">
            <v>55</v>
          </cell>
          <cell r="M93">
            <v>55</v>
          </cell>
          <cell r="N93">
            <v>55</v>
          </cell>
          <cell r="O93">
            <v>55</v>
          </cell>
        </row>
        <row r="94">
          <cell r="C94" t="str">
            <v>15CĐ-ĐĐT2</v>
          </cell>
          <cell r="D94">
            <v>54</v>
          </cell>
          <cell r="E94">
            <v>54</v>
          </cell>
          <cell r="F94">
            <v>54</v>
          </cell>
          <cell r="G94">
            <v>54</v>
          </cell>
          <cell r="H94">
            <v>54</v>
          </cell>
          <cell r="I94">
            <v>54</v>
          </cell>
          <cell r="J94">
            <v>54</v>
          </cell>
          <cell r="K94">
            <v>54</v>
          </cell>
          <cell r="L94">
            <v>58</v>
          </cell>
          <cell r="M94">
            <v>58</v>
          </cell>
          <cell r="N94">
            <v>58</v>
          </cell>
          <cell r="O94">
            <v>58</v>
          </cell>
        </row>
        <row r="95">
          <cell r="C95" t="str">
            <v>15CĐ-ĐĐT3</v>
          </cell>
          <cell r="D95">
            <v>67</v>
          </cell>
          <cell r="E95">
            <v>67</v>
          </cell>
          <cell r="F95">
            <v>67</v>
          </cell>
          <cell r="G95">
            <v>67</v>
          </cell>
          <cell r="H95">
            <v>67</v>
          </cell>
          <cell r="I95">
            <v>67</v>
          </cell>
          <cell r="J95">
            <v>67</v>
          </cell>
          <cell r="K95">
            <v>67</v>
          </cell>
          <cell r="L95">
            <v>58</v>
          </cell>
          <cell r="M95">
            <v>58</v>
          </cell>
          <cell r="N95">
            <v>58</v>
          </cell>
          <cell r="O95">
            <v>58</v>
          </cell>
        </row>
        <row r="96">
          <cell r="C96" t="str">
            <v>15CĐ-ĐĐT4</v>
          </cell>
          <cell r="D96">
            <v>50</v>
          </cell>
          <cell r="E96">
            <v>50</v>
          </cell>
          <cell r="F96">
            <v>50</v>
          </cell>
          <cell r="G96">
            <v>50</v>
          </cell>
          <cell r="H96">
            <v>50</v>
          </cell>
          <cell r="I96">
            <v>50</v>
          </cell>
          <cell r="J96">
            <v>50</v>
          </cell>
          <cell r="K96">
            <v>50</v>
          </cell>
          <cell r="L96">
            <v>58</v>
          </cell>
          <cell r="M96">
            <v>58</v>
          </cell>
          <cell r="N96">
            <v>58</v>
          </cell>
          <cell r="O96">
            <v>58</v>
          </cell>
        </row>
        <row r="97">
          <cell r="C97" t="str">
            <v>15CĐ-ĐĐT5</v>
          </cell>
          <cell r="D97">
            <v>69</v>
          </cell>
          <cell r="E97">
            <v>69</v>
          </cell>
          <cell r="F97">
            <v>69</v>
          </cell>
          <cell r="G97">
            <v>69</v>
          </cell>
          <cell r="H97">
            <v>69</v>
          </cell>
          <cell r="I97">
            <v>69</v>
          </cell>
          <cell r="J97">
            <v>69</v>
          </cell>
          <cell r="K97">
            <v>69</v>
          </cell>
          <cell r="L97">
            <v>58</v>
          </cell>
          <cell r="M97">
            <v>58</v>
          </cell>
          <cell r="N97">
            <v>58</v>
          </cell>
          <cell r="O97">
            <v>58</v>
          </cell>
        </row>
        <row r="98">
          <cell r="C98" t="str">
            <v>15CĐ-ĐĐT6</v>
          </cell>
          <cell r="D98">
            <v>59</v>
          </cell>
          <cell r="E98">
            <v>59</v>
          </cell>
          <cell r="F98">
            <v>59</v>
          </cell>
          <cell r="G98">
            <v>58</v>
          </cell>
          <cell r="H98">
            <v>58</v>
          </cell>
          <cell r="I98">
            <v>58</v>
          </cell>
          <cell r="J98">
            <v>58</v>
          </cell>
          <cell r="K98">
            <v>58</v>
          </cell>
          <cell r="L98">
            <v>56</v>
          </cell>
          <cell r="M98">
            <v>56</v>
          </cell>
          <cell r="N98">
            <v>56</v>
          </cell>
          <cell r="O98">
            <v>56</v>
          </cell>
        </row>
        <row r="99">
          <cell r="C99" t="str">
            <v>15CĐ-ĐĐT7</v>
          </cell>
          <cell r="D99">
            <v>54</v>
          </cell>
          <cell r="E99">
            <v>54</v>
          </cell>
          <cell r="F99">
            <v>54</v>
          </cell>
          <cell r="G99">
            <v>54</v>
          </cell>
          <cell r="H99">
            <v>54</v>
          </cell>
          <cell r="I99">
            <v>54</v>
          </cell>
          <cell r="J99">
            <v>54</v>
          </cell>
          <cell r="K99">
            <v>54</v>
          </cell>
          <cell r="L99">
            <v>55</v>
          </cell>
          <cell r="M99">
            <v>55</v>
          </cell>
          <cell r="N99">
            <v>55</v>
          </cell>
          <cell r="O99">
            <v>55</v>
          </cell>
        </row>
        <row r="100">
          <cell r="C100" t="str">
            <v>15CĐ-ĐĐT8</v>
          </cell>
          <cell r="D100">
            <v>51</v>
          </cell>
          <cell r="E100">
            <v>51</v>
          </cell>
          <cell r="F100">
            <v>51</v>
          </cell>
          <cell r="G100">
            <v>51</v>
          </cell>
          <cell r="H100">
            <v>51</v>
          </cell>
          <cell r="I100">
            <v>51</v>
          </cell>
          <cell r="J100">
            <v>51</v>
          </cell>
          <cell r="K100">
            <v>51</v>
          </cell>
          <cell r="L100">
            <v>56</v>
          </cell>
          <cell r="M100">
            <v>56</v>
          </cell>
          <cell r="N100">
            <v>56</v>
          </cell>
          <cell r="O100">
            <v>56</v>
          </cell>
        </row>
        <row r="101">
          <cell r="C101" t="str">
            <v>15CĐ-ĐĐT9</v>
          </cell>
          <cell r="D101">
            <v>45</v>
          </cell>
          <cell r="E101">
            <v>45</v>
          </cell>
          <cell r="F101">
            <v>45</v>
          </cell>
          <cell r="G101">
            <v>45</v>
          </cell>
          <cell r="H101">
            <v>45</v>
          </cell>
          <cell r="I101">
            <v>45</v>
          </cell>
          <cell r="J101">
            <v>45</v>
          </cell>
          <cell r="K101">
            <v>45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C102" t="str">
            <v>15TN-Đ</v>
          </cell>
          <cell r="D102">
            <v>39</v>
          </cell>
          <cell r="E102">
            <v>39</v>
          </cell>
          <cell r="F102">
            <v>39</v>
          </cell>
          <cell r="G102">
            <v>38</v>
          </cell>
          <cell r="H102">
            <v>38</v>
          </cell>
          <cell r="I102">
            <v>38</v>
          </cell>
          <cell r="J102">
            <v>38</v>
          </cell>
          <cell r="K102">
            <v>38</v>
          </cell>
          <cell r="L102">
            <v>27</v>
          </cell>
          <cell r="M102">
            <v>27</v>
          </cell>
          <cell r="N102">
            <v>27</v>
          </cell>
          <cell r="O102">
            <v>27</v>
          </cell>
        </row>
        <row r="103">
          <cell r="C103" t="str">
            <v>15TCT-Đ</v>
          </cell>
          <cell r="D103">
            <v>45</v>
          </cell>
          <cell r="E103">
            <v>45</v>
          </cell>
          <cell r="F103">
            <v>45</v>
          </cell>
          <cell r="G103">
            <v>45</v>
          </cell>
          <cell r="H103">
            <v>45</v>
          </cell>
          <cell r="I103">
            <v>45</v>
          </cell>
          <cell r="J103">
            <v>45</v>
          </cell>
          <cell r="K103">
            <v>45</v>
          </cell>
          <cell r="L103">
            <v>24</v>
          </cell>
          <cell r="M103">
            <v>24</v>
          </cell>
          <cell r="N103">
            <v>24</v>
          </cell>
          <cell r="O103">
            <v>24</v>
          </cell>
        </row>
        <row r="104">
          <cell r="C104" t="str">
            <v>15TC-Đ</v>
          </cell>
          <cell r="D104">
            <v>43</v>
          </cell>
          <cell r="E104">
            <v>43</v>
          </cell>
          <cell r="F104">
            <v>43</v>
          </cell>
          <cell r="G104">
            <v>43</v>
          </cell>
          <cell r="H104">
            <v>43</v>
          </cell>
          <cell r="I104">
            <v>43</v>
          </cell>
          <cell r="J104">
            <v>43</v>
          </cell>
          <cell r="K104">
            <v>43</v>
          </cell>
          <cell r="L104">
            <v>29</v>
          </cell>
          <cell r="M104">
            <v>29</v>
          </cell>
          <cell r="N104">
            <v>29</v>
          </cell>
          <cell r="O104">
            <v>29</v>
          </cell>
        </row>
        <row r="105">
          <cell r="C105" t="str">
            <v>15TCN-Đ</v>
          </cell>
          <cell r="D105">
            <v>50</v>
          </cell>
          <cell r="E105">
            <v>50</v>
          </cell>
          <cell r="F105">
            <v>50</v>
          </cell>
          <cell r="G105">
            <v>50</v>
          </cell>
          <cell r="H105">
            <v>50</v>
          </cell>
          <cell r="I105">
            <v>50</v>
          </cell>
          <cell r="J105">
            <v>50</v>
          </cell>
          <cell r="K105">
            <v>50</v>
          </cell>
          <cell r="L105">
            <v>46</v>
          </cell>
          <cell r="M105">
            <v>46</v>
          </cell>
          <cell r="N105">
            <v>46</v>
          </cell>
          <cell r="O105">
            <v>46</v>
          </cell>
        </row>
        <row r="106">
          <cell r="C106" t="str">
            <v>15TCN-ĐT</v>
          </cell>
          <cell r="D106">
            <v>46</v>
          </cell>
          <cell r="E106">
            <v>46</v>
          </cell>
          <cell r="F106">
            <v>46</v>
          </cell>
          <cell r="G106">
            <v>46</v>
          </cell>
          <cell r="H106">
            <v>46</v>
          </cell>
          <cell r="I106">
            <v>46</v>
          </cell>
          <cell r="J106">
            <v>46</v>
          </cell>
          <cell r="K106">
            <v>46</v>
          </cell>
          <cell r="L106">
            <v>44</v>
          </cell>
          <cell r="M106">
            <v>44</v>
          </cell>
          <cell r="N106">
            <v>44</v>
          </cell>
          <cell r="O106">
            <v>44</v>
          </cell>
        </row>
        <row r="107">
          <cell r="C107" t="str">
            <v>15CĐ-LTĐ</v>
          </cell>
          <cell r="D107">
            <v>29</v>
          </cell>
          <cell r="E107">
            <v>29</v>
          </cell>
          <cell r="F107">
            <v>29</v>
          </cell>
          <cell r="G107">
            <v>29</v>
          </cell>
          <cell r="H107">
            <v>29</v>
          </cell>
          <cell r="I107">
            <v>29</v>
          </cell>
          <cell r="J107">
            <v>29</v>
          </cell>
          <cell r="K107">
            <v>29</v>
          </cell>
          <cell r="L107">
            <v>29</v>
          </cell>
          <cell r="M107">
            <v>29</v>
          </cell>
          <cell r="N107">
            <v>29</v>
          </cell>
          <cell r="O107">
            <v>29</v>
          </cell>
        </row>
        <row r="108">
          <cell r="C108" t="str">
            <v>16CĐ-ĐĐT1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59</v>
          </cell>
          <cell r="M108">
            <v>59</v>
          </cell>
          <cell r="N108">
            <v>59</v>
          </cell>
          <cell r="O108">
            <v>59</v>
          </cell>
        </row>
        <row r="109">
          <cell r="C109" t="str">
            <v>16CĐ-ĐĐT2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60</v>
          </cell>
          <cell r="M109">
            <v>60</v>
          </cell>
          <cell r="N109">
            <v>60</v>
          </cell>
          <cell r="O109">
            <v>60</v>
          </cell>
        </row>
        <row r="110">
          <cell r="C110" t="str">
            <v>16CĐ-ĐĐT3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</v>
          </cell>
          <cell r="M110">
            <v>59</v>
          </cell>
          <cell r="N110">
            <v>59</v>
          </cell>
          <cell r="O110">
            <v>59</v>
          </cell>
        </row>
        <row r="111">
          <cell r="C111" t="str">
            <v>16CĐ-ĐĐT4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59</v>
          </cell>
          <cell r="M111">
            <v>59</v>
          </cell>
          <cell r="N111">
            <v>59</v>
          </cell>
          <cell r="O111">
            <v>59</v>
          </cell>
        </row>
        <row r="112">
          <cell r="C112" t="str">
            <v>16CĐ-ĐĐT5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59</v>
          </cell>
          <cell r="M112">
            <v>59</v>
          </cell>
          <cell r="N112">
            <v>59</v>
          </cell>
          <cell r="O112">
            <v>59</v>
          </cell>
        </row>
        <row r="113">
          <cell r="C113" t="str">
            <v>16CĐ-ĐĐT6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58</v>
          </cell>
          <cell r="M113">
            <v>58</v>
          </cell>
          <cell r="N113">
            <v>58</v>
          </cell>
          <cell r="O113">
            <v>58</v>
          </cell>
        </row>
        <row r="114">
          <cell r="C114" t="str">
            <v>16CĐ-ĐĐT7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58</v>
          </cell>
          <cell r="M114">
            <v>58</v>
          </cell>
          <cell r="N114">
            <v>58</v>
          </cell>
          <cell r="O114">
            <v>58</v>
          </cell>
        </row>
        <row r="115">
          <cell r="C115" t="str">
            <v>16CĐ-ĐĐT8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58</v>
          </cell>
          <cell r="M115">
            <v>58</v>
          </cell>
          <cell r="N115">
            <v>58</v>
          </cell>
          <cell r="O115">
            <v>58</v>
          </cell>
        </row>
        <row r="116">
          <cell r="C116" t="str">
            <v>16CĐ-ĐĐT9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58</v>
          </cell>
          <cell r="M116">
            <v>58</v>
          </cell>
          <cell r="N116">
            <v>58</v>
          </cell>
          <cell r="O116">
            <v>58</v>
          </cell>
        </row>
        <row r="117">
          <cell r="C117" t="str">
            <v>16TN-Đ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10</v>
          </cell>
          <cell r="M117">
            <v>10</v>
          </cell>
          <cell r="N117">
            <v>10</v>
          </cell>
          <cell r="O117">
            <v>10</v>
          </cell>
        </row>
        <row r="118">
          <cell r="C118" t="str">
            <v>16TCT-Đ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65</v>
          </cell>
          <cell r="M118">
            <v>65</v>
          </cell>
          <cell r="N118">
            <v>65</v>
          </cell>
          <cell r="O118">
            <v>65</v>
          </cell>
        </row>
        <row r="119">
          <cell r="C119" t="str">
            <v>16TCN-Đ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56</v>
          </cell>
          <cell r="M119">
            <v>56</v>
          </cell>
          <cell r="N119">
            <v>56</v>
          </cell>
          <cell r="O119">
            <v>56</v>
          </cell>
        </row>
        <row r="120">
          <cell r="C120" t="str">
            <v>16TCN-ĐT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64</v>
          </cell>
          <cell r="M120">
            <v>64</v>
          </cell>
          <cell r="N120">
            <v>64</v>
          </cell>
          <cell r="O120">
            <v>64</v>
          </cell>
        </row>
        <row r="121">
          <cell r="C121" t="str">
            <v>16CĐ-LTĐĐT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28</v>
          </cell>
          <cell r="M121">
            <v>28</v>
          </cell>
          <cell r="N121">
            <v>28</v>
          </cell>
          <cell r="O121">
            <v>28</v>
          </cell>
        </row>
        <row r="122">
          <cell r="C122" t="str">
            <v>Tổng khoa</v>
          </cell>
          <cell r="D122">
            <v>1311</v>
          </cell>
          <cell r="E122">
            <v>1311</v>
          </cell>
          <cell r="F122">
            <v>1311</v>
          </cell>
          <cell r="G122">
            <v>1234</v>
          </cell>
          <cell r="H122">
            <v>1234</v>
          </cell>
          <cell r="I122">
            <v>1234</v>
          </cell>
          <cell r="J122">
            <v>1234</v>
          </cell>
          <cell r="K122">
            <v>1234</v>
          </cell>
          <cell r="L122">
            <v>1728</v>
          </cell>
          <cell r="M122">
            <v>1728</v>
          </cell>
          <cell r="N122">
            <v>1728</v>
          </cell>
          <cell r="O122">
            <v>1728</v>
          </cell>
        </row>
        <row r="123">
          <cell r="C123" t="str">
            <v>13CÐ-NL1</v>
          </cell>
          <cell r="D123">
            <v>56</v>
          </cell>
          <cell r="E123">
            <v>56</v>
          </cell>
          <cell r="F123">
            <v>56</v>
          </cell>
          <cell r="G123">
            <v>47</v>
          </cell>
          <cell r="H123">
            <v>47</v>
          </cell>
          <cell r="I123">
            <v>47</v>
          </cell>
          <cell r="J123">
            <v>47</v>
          </cell>
          <cell r="K123">
            <v>47</v>
          </cell>
          <cell r="L123">
            <v>5</v>
          </cell>
          <cell r="M123">
            <v>5</v>
          </cell>
          <cell r="N123">
            <v>5</v>
          </cell>
          <cell r="O123">
            <v>5</v>
          </cell>
        </row>
        <row r="124">
          <cell r="C124" t="str">
            <v>13TC-ÐL</v>
          </cell>
          <cell r="D124">
            <v>11</v>
          </cell>
          <cell r="E124">
            <v>11</v>
          </cell>
          <cell r="F124">
            <v>11</v>
          </cell>
          <cell r="G124">
            <v>11</v>
          </cell>
          <cell r="H124">
            <v>11</v>
          </cell>
          <cell r="I124">
            <v>11</v>
          </cell>
          <cell r="J124">
            <v>11</v>
          </cell>
          <cell r="K124">
            <v>11</v>
          </cell>
          <cell r="L124">
            <v>11</v>
          </cell>
          <cell r="M124">
            <v>11</v>
          </cell>
          <cell r="N124">
            <v>11</v>
          </cell>
          <cell r="O124">
            <v>11</v>
          </cell>
        </row>
        <row r="125">
          <cell r="C125" t="str">
            <v>14CĐNL01</v>
          </cell>
          <cell r="D125">
            <v>53</v>
          </cell>
          <cell r="E125">
            <v>53</v>
          </cell>
          <cell r="F125">
            <v>53</v>
          </cell>
          <cell r="G125">
            <v>51</v>
          </cell>
          <cell r="H125">
            <v>51</v>
          </cell>
          <cell r="I125">
            <v>51</v>
          </cell>
          <cell r="J125">
            <v>51</v>
          </cell>
          <cell r="K125">
            <v>51</v>
          </cell>
          <cell r="L125">
            <v>42</v>
          </cell>
          <cell r="M125">
            <v>42</v>
          </cell>
          <cell r="N125">
            <v>42</v>
          </cell>
          <cell r="O125">
            <v>42</v>
          </cell>
        </row>
        <row r="126">
          <cell r="C126" t="str">
            <v>14TCĐL01</v>
          </cell>
          <cell r="D126">
            <v>43</v>
          </cell>
          <cell r="E126">
            <v>43</v>
          </cell>
          <cell r="F126">
            <v>43</v>
          </cell>
          <cell r="G126">
            <v>42</v>
          </cell>
          <cell r="H126">
            <v>42</v>
          </cell>
          <cell r="I126">
            <v>42</v>
          </cell>
          <cell r="J126">
            <v>42</v>
          </cell>
          <cell r="K126">
            <v>42</v>
          </cell>
          <cell r="L126">
            <v>30</v>
          </cell>
          <cell r="M126">
            <v>30</v>
          </cell>
          <cell r="N126">
            <v>30</v>
          </cell>
          <cell r="O126">
            <v>30</v>
          </cell>
        </row>
        <row r="127">
          <cell r="C127" t="str">
            <v>15CĐ-ĐL1</v>
          </cell>
          <cell r="D127">
            <v>66</v>
          </cell>
          <cell r="E127">
            <v>66</v>
          </cell>
          <cell r="F127">
            <v>66</v>
          </cell>
          <cell r="G127">
            <v>66</v>
          </cell>
          <cell r="H127">
            <v>66</v>
          </cell>
          <cell r="I127">
            <v>66</v>
          </cell>
          <cell r="J127">
            <v>66</v>
          </cell>
          <cell r="K127">
            <v>66</v>
          </cell>
          <cell r="L127">
            <v>48</v>
          </cell>
          <cell r="M127">
            <v>48</v>
          </cell>
          <cell r="N127">
            <v>48</v>
          </cell>
          <cell r="O127">
            <v>48</v>
          </cell>
        </row>
        <row r="128">
          <cell r="C128" t="str">
            <v>15CĐ-ĐL2</v>
          </cell>
          <cell r="D128">
            <v>68</v>
          </cell>
          <cell r="E128">
            <v>68</v>
          </cell>
          <cell r="F128">
            <v>68</v>
          </cell>
          <cell r="G128">
            <v>68</v>
          </cell>
          <cell r="H128">
            <v>68</v>
          </cell>
          <cell r="I128">
            <v>68</v>
          </cell>
          <cell r="J128">
            <v>68</v>
          </cell>
          <cell r="K128">
            <v>68</v>
          </cell>
          <cell r="L128">
            <v>52</v>
          </cell>
          <cell r="M128">
            <v>52</v>
          </cell>
          <cell r="N128">
            <v>52</v>
          </cell>
          <cell r="O128">
            <v>52</v>
          </cell>
        </row>
        <row r="129">
          <cell r="C129" t="str">
            <v>15CĐ-ĐL3</v>
          </cell>
          <cell r="D129">
            <v>70</v>
          </cell>
          <cell r="E129">
            <v>70</v>
          </cell>
          <cell r="F129">
            <v>70</v>
          </cell>
          <cell r="G129">
            <v>70</v>
          </cell>
          <cell r="H129">
            <v>70</v>
          </cell>
          <cell r="I129">
            <v>70</v>
          </cell>
          <cell r="J129">
            <v>70</v>
          </cell>
          <cell r="K129">
            <v>70</v>
          </cell>
          <cell r="L129">
            <v>56</v>
          </cell>
          <cell r="M129">
            <v>56</v>
          </cell>
          <cell r="N129">
            <v>56</v>
          </cell>
          <cell r="O129">
            <v>56</v>
          </cell>
        </row>
        <row r="130">
          <cell r="C130" t="str">
            <v>15TN-NL</v>
          </cell>
          <cell r="D130">
            <v>16</v>
          </cell>
          <cell r="E130">
            <v>16</v>
          </cell>
          <cell r="F130">
            <v>16</v>
          </cell>
          <cell r="G130">
            <v>16</v>
          </cell>
          <cell r="H130">
            <v>16</v>
          </cell>
          <cell r="I130">
            <v>16</v>
          </cell>
          <cell r="J130">
            <v>16</v>
          </cell>
          <cell r="K130">
            <v>16</v>
          </cell>
          <cell r="L130">
            <v>15</v>
          </cell>
          <cell r="M130">
            <v>15</v>
          </cell>
          <cell r="N130">
            <v>15</v>
          </cell>
          <cell r="O130">
            <v>15</v>
          </cell>
        </row>
        <row r="131">
          <cell r="C131" t="str">
            <v>15TCT-NL</v>
          </cell>
          <cell r="D131">
            <v>15</v>
          </cell>
          <cell r="E131">
            <v>15</v>
          </cell>
          <cell r="F131">
            <v>15</v>
          </cell>
          <cell r="G131">
            <v>15</v>
          </cell>
          <cell r="H131">
            <v>15</v>
          </cell>
          <cell r="I131">
            <v>15</v>
          </cell>
          <cell r="J131">
            <v>15</v>
          </cell>
          <cell r="K131">
            <v>15</v>
          </cell>
          <cell r="L131">
            <v>16</v>
          </cell>
          <cell r="M131">
            <v>16</v>
          </cell>
          <cell r="N131">
            <v>16</v>
          </cell>
          <cell r="O131">
            <v>16</v>
          </cell>
        </row>
        <row r="132">
          <cell r="C132" t="str">
            <v>15TC-NL</v>
          </cell>
          <cell r="D132">
            <v>22</v>
          </cell>
          <cell r="E132">
            <v>22</v>
          </cell>
          <cell r="F132">
            <v>22</v>
          </cell>
          <cell r="G132">
            <v>22</v>
          </cell>
          <cell r="H132">
            <v>22</v>
          </cell>
          <cell r="I132">
            <v>22</v>
          </cell>
          <cell r="J132">
            <v>22</v>
          </cell>
          <cell r="K132">
            <v>22</v>
          </cell>
          <cell r="L132">
            <v>7</v>
          </cell>
          <cell r="M132">
            <v>7</v>
          </cell>
          <cell r="N132">
            <v>7</v>
          </cell>
          <cell r="O132">
            <v>7</v>
          </cell>
        </row>
        <row r="133">
          <cell r="C133" t="str">
            <v>15TCN-LĐL</v>
          </cell>
          <cell r="D133">
            <v>45</v>
          </cell>
          <cell r="E133">
            <v>45</v>
          </cell>
          <cell r="F133">
            <v>45</v>
          </cell>
          <cell r="G133">
            <v>44</v>
          </cell>
          <cell r="H133">
            <v>44</v>
          </cell>
          <cell r="I133">
            <v>44</v>
          </cell>
          <cell r="J133">
            <v>44</v>
          </cell>
          <cell r="K133">
            <v>44</v>
          </cell>
          <cell r="L133">
            <v>45</v>
          </cell>
          <cell r="M133">
            <v>45</v>
          </cell>
          <cell r="N133">
            <v>45</v>
          </cell>
          <cell r="O133">
            <v>45</v>
          </cell>
        </row>
        <row r="134">
          <cell r="C134" t="str">
            <v>16CĐ-ĐL1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58</v>
          </cell>
          <cell r="M134">
            <v>58</v>
          </cell>
          <cell r="N134">
            <v>58</v>
          </cell>
          <cell r="O134">
            <v>58</v>
          </cell>
        </row>
        <row r="135">
          <cell r="C135" t="str">
            <v>16CĐ-ĐL2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58</v>
          </cell>
          <cell r="M135">
            <v>58</v>
          </cell>
          <cell r="N135">
            <v>58</v>
          </cell>
          <cell r="O135">
            <v>58</v>
          </cell>
        </row>
        <row r="136">
          <cell r="C136" t="str">
            <v>16CĐ-ĐL3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59</v>
          </cell>
          <cell r="M136">
            <v>59</v>
          </cell>
          <cell r="N136">
            <v>59</v>
          </cell>
          <cell r="O136">
            <v>59</v>
          </cell>
        </row>
        <row r="137">
          <cell r="C137" t="str">
            <v>16CĐ-ĐL4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43</v>
          </cell>
          <cell r="M137">
            <v>43</v>
          </cell>
          <cell r="N137">
            <v>43</v>
          </cell>
          <cell r="O137">
            <v>43</v>
          </cell>
        </row>
        <row r="138">
          <cell r="C138" t="str">
            <v>16TCN-LĐL1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58</v>
          </cell>
          <cell r="M138">
            <v>58</v>
          </cell>
          <cell r="N138">
            <v>58</v>
          </cell>
          <cell r="O138">
            <v>58</v>
          </cell>
        </row>
        <row r="139">
          <cell r="C139" t="str">
            <v>16TCN-LĐL2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50</v>
          </cell>
          <cell r="M139">
            <v>50</v>
          </cell>
          <cell r="N139">
            <v>50</v>
          </cell>
          <cell r="O139">
            <v>50</v>
          </cell>
        </row>
        <row r="140">
          <cell r="C140" t="str">
            <v>Tổng khoa</v>
          </cell>
          <cell r="D140">
            <v>465</v>
          </cell>
          <cell r="E140">
            <v>465</v>
          </cell>
          <cell r="F140">
            <v>465</v>
          </cell>
          <cell r="G140">
            <v>452</v>
          </cell>
          <cell r="H140">
            <v>452</v>
          </cell>
          <cell r="I140">
            <v>452</v>
          </cell>
          <cell r="J140">
            <v>452</v>
          </cell>
          <cell r="K140">
            <v>452</v>
          </cell>
          <cell r="L140">
            <v>653</v>
          </cell>
          <cell r="M140">
            <v>653</v>
          </cell>
          <cell r="N140">
            <v>653</v>
          </cell>
          <cell r="O140">
            <v>653</v>
          </cell>
        </row>
        <row r="141">
          <cell r="C141" t="str">
            <v>13CÐ-Ô1</v>
          </cell>
          <cell r="D141">
            <v>61</v>
          </cell>
          <cell r="E141">
            <v>61</v>
          </cell>
          <cell r="F141">
            <v>61</v>
          </cell>
          <cell r="G141">
            <v>57</v>
          </cell>
          <cell r="H141">
            <v>57</v>
          </cell>
          <cell r="I141">
            <v>57</v>
          </cell>
          <cell r="J141">
            <v>57</v>
          </cell>
          <cell r="K141">
            <v>57</v>
          </cell>
          <cell r="L141">
            <v>4</v>
          </cell>
          <cell r="M141">
            <v>4</v>
          </cell>
          <cell r="N141">
            <v>4</v>
          </cell>
          <cell r="O141">
            <v>4</v>
          </cell>
        </row>
        <row r="142">
          <cell r="C142" t="str">
            <v>13CÐ-Ô2</v>
          </cell>
          <cell r="D142">
            <v>60</v>
          </cell>
          <cell r="E142">
            <v>60</v>
          </cell>
          <cell r="F142">
            <v>60</v>
          </cell>
          <cell r="G142">
            <v>57</v>
          </cell>
          <cell r="H142">
            <v>57</v>
          </cell>
          <cell r="I142">
            <v>57</v>
          </cell>
          <cell r="J142">
            <v>57</v>
          </cell>
          <cell r="K142">
            <v>57</v>
          </cell>
          <cell r="L142">
            <v>19</v>
          </cell>
          <cell r="M142">
            <v>19</v>
          </cell>
          <cell r="N142">
            <v>19</v>
          </cell>
          <cell r="O142">
            <v>19</v>
          </cell>
        </row>
        <row r="143">
          <cell r="C143" t="str">
            <v>13CÐ-Ô3</v>
          </cell>
          <cell r="D143">
            <v>61</v>
          </cell>
          <cell r="E143">
            <v>61</v>
          </cell>
          <cell r="F143">
            <v>61</v>
          </cell>
          <cell r="G143">
            <v>57</v>
          </cell>
          <cell r="H143">
            <v>57</v>
          </cell>
          <cell r="I143">
            <v>57</v>
          </cell>
          <cell r="J143">
            <v>57</v>
          </cell>
          <cell r="K143">
            <v>57</v>
          </cell>
          <cell r="L143">
            <v>14</v>
          </cell>
          <cell r="M143">
            <v>14</v>
          </cell>
          <cell r="N143">
            <v>14</v>
          </cell>
          <cell r="O143">
            <v>14</v>
          </cell>
        </row>
        <row r="144">
          <cell r="C144" t="str">
            <v>13TC-Ô1</v>
          </cell>
          <cell r="D144">
            <v>8</v>
          </cell>
          <cell r="E144">
            <v>8</v>
          </cell>
          <cell r="F144">
            <v>8</v>
          </cell>
          <cell r="G144">
            <v>8</v>
          </cell>
          <cell r="H144">
            <v>8</v>
          </cell>
          <cell r="I144">
            <v>8</v>
          </cell>
          <cell r="J144">
            <v>8</v>
          </cell>
          <cell r="K144">
            <v>8</v>
          </cell>
          <cell r="L144">
            <v>8</v>
          </cell>
          <cell r="M144">
            <v>8</v>
          </cell>
          <cell r="N144">
            <v>8</v>
          </cell>
          <cell r="O144">
            <v>8</v>
          </cell>
        </row>
        <row r="145">
          <cell r="C145" t="str">
            <v>14CÐ-Ô1</v>
          </cell>
          <cell r="D145">
            <v>68</v>
          </cell>
          <cell r="E145">
            <v>68</v>
          </cell>
          <cell r="F145">
            <v>68</v>
          </cell>
          <cell r="G145">
            <v>54</v>
          </cell>
          <cell r="H145">
            <v>54</v>
          </cell>
          <cell r="I145">
            <v>54</v>
          </cell>
          <cell r="J145">
            <v>54</v>
          </cell>
          <cell r="K145">
            <v>54</v>
          </cell>
          <cell r="L145">
            <v>64</v>
          </cell>
          <cell r="M145">
            <v>64</v>
          </cell>
          <cell r="N145">
            <v>64</v>
          </cell>
          <cell r="O145">
            <v>64</v>
          </cell>
        </row>
        <row r="146">
          <cell r="C146" t="str">
            <v>14CÐ-Ô2</v>
          </cell>
          <cell r="D146">
            <v>74</v>
          </cell>
          <cell r="E146">
            <v>74</v>
          </cell>
          <cell r="F146">
            <v>74</v>
          </cell>
          <cell r="G146">
            <v>62</v>
          </cell>
          <cell r="H146">
            <v>62</v>
          </cell>
          <cell r="I146">
            <v>62</v>
          </cell>
          <cell r="J146">
            <v>62</v>
          </cell>
          <cell r="K146">
            <v>62</v>
          </cell>
          <cell r="L146">
            <v>65</v>
          </cell>
          <cell r="M146">
            <v>65</v>
          </cell>
          <cell r="N146">
            <v>65</v>
          </cell>
          <cell r="O146">
            <v>65</v>
          </cell>
        </row>
        <row r="147">
          <cell r="C147" t="str">
            <v>14CÐ-Ô3</v>
          </cell>
          <cell r="D147">
            <v>46</v>
          </cell>
          <cell r="E147">
            <v>46</v>
          </cell>
          <cell r="F147">
            <v>46</v>
          </cell>
          <cell r="G147">
            <v>43</v>
          </cell>
          <cell r="H147">
            <v>43</v>
          </cell>
          <cell r="I147">
            <v>43</v>
          </cell>
          <cell r="J147">
            <v>43</v>
          </cell>
          <cell r="K147">
            <v>43</v>
          </cell>
          <cell r="L147">
            <v>61</v>
          </cell>
          <cell r="M147">
            <v>61</v>
          </cell>
          <cell r="N147">
            <v>61</v>
          </cell>
          <cell r="O147">
            <v>61</v>
          </cell>
        </row>
        <row r="148">
          <cell r="C148" t="str">
            <v>14CÐ-Ô4</v>
          </cell>
          <cell r="D148">
            <v>46</v>
          </cell>
          <cell r="E148">
            <v>46</v>
          </cell>
          <cell r="F148">
            <v>46</v>
          </cell>
          <cell r="G148">
            <v>33</v>
          </cell>
          <cell r="H148">
            <v>33</v>
          </cell>
          <cell r="I148">
            <v>33</v>
          </cell>
          <cell r="J148">
            <v>33</v>
          </cell>
          <cell r="K148">
            <v>33</v>
          </cell>
          <cell r="L148">
            <v>60</v>
          </cell>
          <cell r="M148">
            <v>60</v>
          </cell>
          <cell r="N148">
            <v>60</v>
          </cell>
          <cell r="O148">
            <v>60</v>
          </cell>
        </row>
        <row r="149">
          <cell r="C149" t="str">
            <v>14CÐ-Ô5</v>
          </cell>
          <cell r="D149">
            <v>59</v>
          </cell>
          <cell r="E149">
            <v>59</v>
          </cell>
          <cell r="F149">
            <v>59</v>
          </cell>
          <cell r="G149">
            <v>43</v>
          </cell>
          <cell r="H149">
            <v>43</v>
          </cell>
          <cell r="I149">
            <v>43</v>
          </cell>
          <cell r="J149">
            <v>43</v>
          </cell>
          <cell r="K149">
            <v>43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C150" t="str">
            <v>14TC-ÔT01</v>
          </cell>
          <cell r="D150">
            <v>28</v>
          </cell>
          <cell r="E150">
            <v>28</v>
          </cell>
          <cell r="F150">
            <v>28</v>
          </cell>
          <cell r="G150">
            <v>28</v>
          </cell>
          <cell r="H150">
            <v>28</v>
          </cell>
          <cell r="I150">
            <v>28</v>
          </cell>
          <cell r="J150">
            <v>28</v>
          </cell>
          <cell r="K150">
            <v>28</v>
          </cell>
          <cell r="L150">
            <v>30</v>
          </cell>
          <cell r="M150">
            <v>30</v>
          </cell>
          <cell r="N150">
            <v>30</v>
          </cell>
          <cell r="O150">
            <v>30</v>
          </cell>
        </row>
        <row r="151">
          <cell r="C151" t="str">
            <v>14TC-ÔT02</v>
          </cell>
          <cell r="D151">
            <v>29</v>
          </cell>
          <cell r="E151">
            <v>29</v>
          </cell>
          <cell r="F151">
            <v>29</v>
          </cell>
          <cell r="G151">
            <v>28</v>
          </cell>
          <cell r="H151">
            <v>28</v>
          </cell>
          <cell r="I151">
            <v>28</v>
          </cell>
          <cell r="J151">
            <v>28</v>
          </cell>
          <cell r="K151">
            <v>28</v>
          </cell>
          <cell r="L151">
            <v>22</v>
          </cell>
          <cell r="M151">
            <v>22</v>
          </cell>
          <cell r="N151">
            <v>22</v>
          </cell>
          <cell r="O151">
            <v>22</v>
          </cell>
        </row>
        <row r="152">
          <cell r="C152" t="str">
            <v>15CĐ-Ô1</v>
          </cell>
          <cell r="D152">
            <v>58</v>
          </cell>
          <cell r="E152">
            <v>58</v>
          </cell>
          <cell r="F152">
            <v>58</v>
          </cell>
          <cell r="G152">
            <v>58</v>
          </cell>
          <cell r="H152">
            <v>58</v>
          </cell>
          <cell r="I152">
            <v>58</v>
          </cell>
          <cell r="J152">
            <v>58</v>
          </cell>
          <cell r="K152">
            <v>58</v>
          </cell>
          <cell r="L152">
            <v>58</v>
          </cell>
          <cell r="M152">
            <v>58</v>
          </cell>
          <cell r="N152">
            <v>58</v>
          </cell>
          <cell r="O152">
            <v>58</v>
          </cell>
        </row>
        <row r="153">
          <cell r="C153" t="str">
            <v>15CĐ-Ô2</v>
          </cell>
          <cell r="D153">
            <v>59</v>
          </cell>
          <cell r="E153">
            <v>59</v>
          </cell>
          <cell r="F153">
            <v>59</v>
          </cell>
          <cell r="G153">
            <v>59</v>
          </cell>
          <cell r="H153">
            <v>59</v>
          </cell>
          <cell r="I153">
            <v>59</v>
          </cell>
          <cell r="J153">
            <v>59</v>
          </cell>
          <cell r="K153">
            <v>59</v>
          </cell>
          <cell r="L153">
            <v>56</v>
          </cell>
          <cell r="M153">
            <v>56</v>
          </cell>
          <cell r="N153">
            <v>56</v>
          </cell>
          <cell r="O153">
            <v>56</v>
          </cell>
        </row>
        <row r="154">
          <cell r="C154" t="str">
            <v>15CĐ-Ô3</v>
          </cell>
          <cell r="D154">
            <v>58</v>
          </cell>
          <cell r="E154">
            <v>58</v>
          </cell>
          <cell r="F154">
            <v>58</v>
          </cell>
          <cell r="G154">
            <v>58</v>
          </cell>
          <cell r="H154">
            <v>58</v>
          </cell>
          <cell r="I154">
            <v>58</v>
          </cell>
          <cell r="J154">
            <v>58</v>
          </cell>
          <cell r="K154">
            <v>58</v>
          </cell>
          <cell r="L154">
            <v>54</v>
          </cell>
          <cell r="M154">
            <v>54</v>
          </cell>
          <cell r="N154">
            <v>54</v>
          </cell>
          <cell r="O154">
            <v>54</v>
          </cell>
        </row>
        <row r="155">
          <cell r="C155" t="str">
            <v>15CĐ-Ô4</v>
          </cell>
          <cell r="D155">
            <v>58</v>
          </cell>
          <cell r="E155">
            <v>58</v>
          </cell>
          <cell r="F155">
            <v>58</v>
          </cell>
          <cell r="G155">
            <v>58</v>
          </cell>
          <cell r="H155">
            <v>58</v>
          </cell>
          <cell r="I155">
            <v>58</v>
          </cell>
          <cell r="J155">
            <v>58</v>
          </cell>
          <cell r="K155">
            <v>58</v>
          </cell>
          <cell r="L155">
            <v>61</v>
          </cell>
          <cell r="M155">
            <v>61</v>
          </cell>
          <cell r="N155">
            <v>61</v>
          </cell>
          <cell r="O155">
            <v>61</v>
          </cell>
        </row>
        <row r="156">
          <cell r="C156" t="str">
            <v>15CĐ-Ô5</v>
          </cell>
          <cell r="D156">
            <v>40</v>
          </cell>
          <cell r="E156">
            <v>40</v>
          </cell>
          <cell r="F156">
            <v>40</v>
          </cell>
          <cell r="G156">
            <v>40</v>
          </cell>
          <cell r="H156">
            <v>40</v>
          </cell>
          <cell r="I156">
            <v>40</v>
          </cell>
          <cell r="J156">
            <v>40</v>
          </cell>
          <cell r="K156">
            <v>40</v>
          </cell>
          <cell r="L156">
            <v>60</v>
          </cell>
          <cell r="M156">
            <v>60</v>
          </cell>
          <cell r="N156">
            <v>60</v>
          </cell>
          <cell r="O156">
            <v>60</v>
          </cell>
        </row>
        <row r="157">
          <cell r="C157" t="str">
            <v>15CĐ-Ô6</v>
          </cell>
          <cell r="D157">
            <v>41</v>
          </cell>
          <cell r="E157">
            <v>41</v>
          </cell>
          <cell r="F157">
            <v>41</v>
          </cell>
          <cell r="G157">
            <v>41</v>
          </cell>
          <cell r="H157">
            <v>41</v>
          </cell>
          <cell r="I157">
            <v>41</v>
          </cell>
          <cell r="J157">
            <v>41</v>
          </cell>
          <cell r="K157">
            <v>41</v>
          </cell>
          <cell r="L157">
            <v>60</v>
          </cell>
          <cell r="M157">
            <v>60</v>
          </cell>
          <cell r="N157">
            <v>60</v>
          </cell>
          <cell r="O157">
            <v>60</v>
          </cell>
        </row>
        <row r="158">
          <cell r="C158" t="str">
            <v>15CĐ-Ô7</v>
          </cell>
          <cell r="D158">
            <v>49</v>
          </cell>
          <cell r="E158">
            <v>49</v>
          </cell>
          <cell r="F158">
            <v>49</v>
          </cell>
          <cell r="G158">
            <v>47</v>
          </cell>
          <cell r="H158">
            <v>47</v>
          </cell>
          <cell r="I158">
            <v>47</v>
          </cell>
          <cell r="J158">
            <v>47</v>
          </cell>
          <cell r="K158">
            <v>47</v>
          </cell>
          <cell r="L158">
            <v>67</v>
          </cell>
          <cell r="M158">
            <v>67</v>
          </cell>
          <cell r="N158">
            <v>67</v>
          </cell>
          <cell r="O158">
            <v>67</v>
          </cell>
        </row>
        <row r="159">
          <cell r="C159" t="str">
            <v>15CĐ-Ô8</v>
          </cell>
          <cell r="D159">
            <v>54</v>
          </cell>
          <cell r="E159">
            <v>54</v>
          </cell>
          <cell r="F159">
            <v>54</v>
          </cell>
          <cell r="G159">
            <v>43</v>
          </cell>
          <cell r="H159">
            <v>43</v>
          </cell>
          <cell r="I159">
            <v>43</v>
          </cell>
          <cell r="J159">
            <v>43</v>
          </cell>
          <cell r="K159">
            <v>43</v>
          </cell>
          <cell r="L159">
            <v>65</v>
          </cell>
          <cell r="M159">
            <v>65</v>
          </cell>
          <cell r="N159">
            <v>65</v>
          </cell>
          <cell r="O159">
            <v>65</v>
          </cell>
        </row>
        <row r="160">
          <cell r="C160" t="str">
            <v>15CĐ-Ô9</v>
          </cell>
          <cell r="D160">
            <v>22</v>
          </cell>
          <cell r="E160">
            <v>22</v>
          </cell>
          <cell r="F160">
            <v>22</v>
          </cell>
          <cell r="G160">
            <v>21</v>
          </cell>
          <cell r="H160">
            <v>21</v>
          </cell>
          <cell r="I160">
            <v>21</v>
          </cell>
          <cell r="J160">
            <v>21</v>
          </cell>
          <cell r="K160">
            <v>21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C161" t="str">
            <v>15TN-Ô</v>
          </cell>
          <cell r="D161">
            <v>20</v>
          </cell>
          <cell r="E161">
            <v>20</v>
          </cell>
          <cell r="F161">
            <v>20</v>
          </cell>
          <cell r="G161">
            <v>20</v>
          </cell>
          <cell r="H161">
            <v>20</v>
          </cell>
          <cell r="I161">
            <v>20</v>
          </cell>
          <cell r="J161">
            <v>20</v>
          </cell>
          <cell r="K161">
            <v>20</v>
          </cell>
          <cell r="L161">
            <v>14</v>
          </cell>
          <cell r="M161">
            <v>14</v>
          </cell>
          <cell r="N161">
            <v>14</v>
          </cell>
          <cell r="O161">
            <v>14</v>
          </cell>
        </row>
        <row r="162">
          <cell r="C162" t="str">
            <v>15TCT-Ô</v>
          </cell>
          <cell r="D162">
            <v>72</v>
          </cell>
          <cell r="E162">
            <v>72</v>
          </cell>
          <cell r="F162">
            <v>72</v>
          </cell>
          <cell r="G162">
            <v>72</v>
          </cell>
          <cell r="H162">
            <v>72</v>
          </cell>
          <cell r="I162">
            <v>72</v>
          </cell>
          <cell r="J162">
            <v>72</v>
          </cell>
          <cell r="K162">
            <v>72</v>
          </cell>
          <cell r="L162">
            <v>47</v>
          </cell>
          <cell r="M162">
            <v>47</v>
          </cell>
          <cell r="N162">
            <v>47</v>
          </cell>
          <cell r="O162">
            <v>47</v>
          </cell>
        </row>
        <row r="163">
          <cell r="C163" t="str">
            <v>15TC-Ô</v>
          </cell>
          <cell r="D163">
            <v>65</v>
          </cell>
          <cell r="E163">
            <v>65</v>
          </cell>
          <cell r="F163">
            <v>65</v>
          </cell>
          <cell r="G163">
            <v>65</v>
          </cell>
          <cell r="H163">
            <v>65</v>
          </cell>
          <cell r="I163">
            <v>65</v>
          </cell>
          <cell r="J163">
            <v>65</v>
          </cell>
          <cell r="K163">
            <v>65</v>
          </cell>
          <cell r="L163">
            <v>48</v>
          </cell>
          <cell r="M163">
            <v>48</v>
          </cell>
          <cell r="N163">
            <v>48</v>
          </cell>
          <cell r="O163">
            <v>48</v>
          </cell>
        </row>
        <row r="164">
          <cell r="C164" t="str">
            <v>15TCN-Ô1</v>
          </cell>
          <cell r="D164">
            <v>58</v>
          </cell>
          <cell r="E164">
            <v>58</v>
          </cell>
          <cell r="F164">
            <v>58</v>
          </cell>
          <cell r="G164">
            <v>57</v>
          </cell>
          <cell r="H164">
            <v>57</v>
          </cell>
          <cell r="I164">
            <v>57</v>
          </cell>
          <cell r="J164">
            <v>57</v>
          </cell>
          <cell r="K164">
            <v>57</v>
          </cell>
          <cell r="L164">
            <v>56</v>
          </cell>
          <cell r="M164">
            <v>56</v>
          </cell>
          <cell r="N164">
            <v>56</v>
          </cell>
          <cell r="O164">
            <v>56</v>
          </cell>
        </row>
        <row r="165">
          <cell r="C165" t="str">
            <v>15TCN-Ô2</v>
          </cell>
          <cell r="D165">
            <v>58</v>
          </cell>
          <cell r="E165">
            <v>58</v>
          </cell>
          <cell r="F165">
            <v>58</v>
          </cell>
          <cell r="G165">
            <v>58</v>
          </cell>
          <cell r="H165">
            <v>58</v>
          </cell>
          <cell r="I165">
            <v>58</v>
          </cell>
          <cell r="J165">
            <v>58</v>
          </cell>
          <cell r="K165">
            <v>58</v>
          </cell>
          <cell r="L165">
            <v>54</v>
          </cell>
          <cell r="M165">
            <v>54</v>
          </cell>
          <cell r="N165">
            <v>54</v>
          </cell>
          <cell r="O165">
            <v>54</v>
          </cell>
        </row>
        <row r="166">
          <cell r="C166" t="str">
            <v>15CĐN-Ô</v>
          </cell>
          <cell r="D166">
            <v>66</v>
          </cell>
          <cell r="E166">
            <v>66</v>
          </cell>
          <cell r="F166">
            <v>66</v>
          </cell>
          <cell r="G166">
            <v>65</v>
          </cell>
          <cell r="H166">
            <v>65</v>
          </cell>
          <cell r="I166">
            <v>65</v>
          </cell>
          <cell r="J166">
            <v>65</v>
          </cell>
          <cell r="K166">
            <v>65</v>
          </cell>
          <cell r="L166">
            <v>46</v>
          </cell>
          <cell r="M166">
            <v>46</v>
          </cell>
          <cell r="N166">
            <v>46</v>
          </cell>
          <cell r="O166">
            <v>46</v>
          </cell>
        </row>
        <row r="167">
          <cell r="C167" t="str">
            <v>15CĐ-LTÔTÔ</v>
          </cell>
          <cell r="D167">
            <v>12</v>
          </cell>
          <cell r="E167">
            <v>12</v>
          </cell>
          <cell r="F167">
            <v>12</v>
          </cell>
          <cell r="G167">
            <v>12</v>
          </cell>
          <cell r="H167">
            <v>12</v>
          </cell>
          <cell r="I167">
            <v>12</v>
          </cell>
          <cell r="J167">
            <v>12</v>
          </cell>
          <cell r="K167">
            <v>12</v>
          </cell>
          <cell r="L167">
            <v>12</v>
          </cell>
          <cell r="M167">
            <v>12</v>
          </cell>
          <cell r="N167">
            <v>12</v>
          </cell>
          <cell r="O167">
            <v>12</v>
          </cell>
        </row>
        <row r="168">
          <cell r="C168" t="str">
            <v>16CĐ-Ô1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64</v>
          </cell>
          <cell r="M168">
            <v>64</v>
          </cell>
          <cell r="N168">
            <v>64</v>
          </cell>
          <cell r="O168">
            <v>64</v>
          </cell>
        </row>
        <row r="169">
          <cell r="C169" t="str">
            <v>16CĐ-Ô2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65</v>
          </cell>
          <cell r="M169">
            <v>65</v>
          </cell>
          <cell r="N169">
            <v>65</v>
          </cell>
          <cell r="O169">
            <v>65</v>
          </cell>
        </row>
        <row r="170">
          <cell r="C170" t="str">
            <v>16CĐ-Ô3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65</v>
          </cell>
          <cell r="M170">
            <v>65</v>
          </cell>
          <cell r="N170">
            <v>65</v>
          </cell>
          <cell r="O170">
            <v>65</v>
          </cell>
        </row>
        <row r="171">
          <cell r="C171" t="str">
            <v>16CĐ-Ô4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65</v>
          </cell>
          <cell r="M171">
            <v>65</v>
          </cell>
          <cell r="N171">
            <v>65</v>
          </cell>
          <cell r="O171">
            <v>65</v>
          </cell>
        </row>
        <row r="172">
          <cell r="C172" t="str">
            <v>16CĐ-Ô5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64</v>
          </cell>
          <cell r="M172">
            <v>64</v>
          </cell>
          <cell r="N172">
            <v>64</v>
          </cell>
          <cell r="O172">
            <v>64</v>
          </cell>
        </row>
        <row r="173">
          <cell r="C173" t="str">
            <v>16CĐ-Ô6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64</v>
          </cell>
          <cell r="M173">
            <v>64</v>
          </cell>
          <cell r="N173">
            <v>64</v>
          </cell>
          <cell r="O173">
            <v>64</v>
          </cell>
        </row>
        <row r="174">
          <cell r="C174" t="str">
            <v>16CĐ-Ô7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61</v>
          </cell>
          <cell r="M174">
            <v>61</v>
          </cell>
          <cell r="N174">
            <v>61</v>
          </cell>
          <cell r="O174">
            <v>61</v>
          </cell>
        </row>
        <row r="175">
          <cell r="C175" t="str">
            <v>16CĐ-Ô8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60</v>
          </cell>
          <cell r="M175">
            <v>60</v>
          </cell>
          <cell r="N175">
            <v>60</v>
          </cell>
          <cell r="O175">
            <v>60</v>
          </cell>
        </row>
        <row r="176">
          <cell r="C176" t="str">
            <v>16CĐ-Ô9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60</v>
          </cell>
          <cell r="M176">
            <v>60</v>
          </cell>
          <cell r="N176">
            <v>60</v>
          </cell>
          <cell r="O176">
            <v>60</v>
          </cell>
        </row>
        <row r="177">
          <cell r="C177" t="str">
            <v>16CĐ-Ô10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61</v>
          </cell>
          <cell r="M177">
            <v>61</v>
          </cell>
          <cell r="N177">
            <v>61</v>
          </cell>
          <cell r="O177">
            <v>61</v>
          </cell>
        </row>
        <row r="178">
          <cell r="C178" t="str">
            <v>16CĐ-Ô11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60</v>
          </cell>
          <cell r="M178">
            <v>60</v>
          </cell>
          <cell r="N178">
            <v>60</v>
          </cell>
          <cell r="O178">
            <v>60</v>
          </cell>
        </row>
        <row r="179">
          <cell r="C179" t="str">
            <v>16CĐ-Ô12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60</v>
          </cell>
          <cell r="M179">
            <v>60</v>
          </cell>
          <cell r="N179">
            <v>60</v>
          </cell>
          <cell r="O179">
            <v>60</v>
          </cell>
        </row>
        <row r="180">
          <cell r="C180" t="str">
            <v>16CĐ-Ô13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60</v>
          </cell>
          <cell r="M180">
            <v>60</v>
          </cell>
          <cell r="N180">
            <v>60</v>
          </cell>
          <cell r="O180">
            <v>60</v>
          </cell>
        </row>
        <row r="181">
          <cell r="C181" t="str">
            <v>16TCT-Ô1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61</v>
          </cell>
          <cell r="M181">
            <v>61</v>
          </cell>
          <cell r="N181">
            <v>61</v>
          </cell>
          <cell r="O181">
            <v>61</v>
          </cell>
        </row>
        <row r="182">
          <cell r="C182" t="str">
            <v>16TN-Ô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19</v>
          </cell>
          <cell r="M182">
            <v>19</v>
          </cell>
          <cell r="N182">
            <v>19</v>
          </cell>
          <cell r="O182">
            <v>19</v>
          </cell>
        </row>
        <row r="183">
          <cell r="C183" t="str">
            <v>16TCT-Ô2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48</v>
          </cell>
          <cell r="M183">
            <v>48</v>
          </cell>
          <cell r="N183">
            <v>48</v>
          </cell>
          <cell r="O183">
            <v>48</v>
          </cell>
        </row>
        <row r="184">
          <cell r="C184" t="str">
            <v>16TC-Ô1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56</v>
          </cell>
          <cell r="M184">
            <v>56</v>
          </cell>
          <cell r="N184">
            <v>56</v>
          </cell>
          <cell r="O184">
            <v>56</v>
          </cell>
        </row>
        <row r="185">
          <cell r="C185" t="str">
            <v>16TC-Ô2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54</v>
          </cell>
          <cell r="M185">
            <v>54</v>
          </cell>
          <cell r="N185">
            <v>54</v>
          </cell>
          <cell r="O185">
            <v>54</v>
          </cell>
        </row>
        <row r="186">
          <cell r="C186" t="str">
            <v>16TCN-Ô1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58</v>
          </cell>
          <cell r="M186">
            <v>58</v>
          </cell>
          <cell r="N186">
            <v>58</v>
          </cell>
          <cell r="O186">
            <v>58</v>
          </cell>
        </row>
        <row r="187">
          <cell r="C187" t="str">
            <v>16TCN-Ô2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58</v>
          </cell>
          <cell r="M187">
            <v>58</v>
          </cell>
          <cell r="N187">
            <v>58</v>
          </cell>
          <cell r="O187">
            <v>58</v>
          </cell>
        </row>
        <row r="188">
          <cell r="C188" t="str">
            <v>16TCN-Ô3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33</v>
          </cell>
          <cell r="M188">
            <v>33</v>
          </cell>
          <cell r="N188">
            <v>33</v>
          </cell>
          <cell r="O188">
            <v>33</v>
          </cell>
        </row>
        <row r="189">
          <cell r="C189" t="str">
            <v>16CĐN-Ô1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83</v>
          </cell>
          <cell r="M189">
            <v>83</v>
          </cell>
          <cell r="N189">
            <v>83</v>
          </cell>
          <cell r="O189">
            <v>83</v>
          </cell>
        </row>
        <row r="190">
          <cell r="C190" t="str">
            <v>16CĐN-Ô2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84</v>
          </cell>
          <cell r="M190">
            <v>84</v>
          </cell>
          <cell r="N190">
            <v>84</v>
          </cell>
          <cell r="O190">
            <v>84</v>
          </cell>
        </row>
        <row r="191">
          <cell r="C191" t="str">
            <v>16CĐ-LTÔ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28</v>
          </cell>
          <cell r="M191">
            <v>28</v>
          </cell>
          <cell r="N191">
            <v>28</v>
          </cell>
          <cell r="O191">
            <v>28</v>
          </cell>
        </row>
        <row r="192">
          <cell r="C192" t="str">
            <v>Tổng khoa</v>
          </cell>
          <cell r="D192">
            <v>1330</v>
          </cell>
          <cell r="E192">
            <v>1330</v>
          </cell>
          <cell r="F192">
            <v>1330</v>
          </cell>
          <cell r="G192">
            <v>1244</v>
          </cell>
          <cell r="H192">
            <v>1244</v>
          </cell>
          <cell r="I192">
            <v>1244</v>
          </cell>
          <cell r="J192">
            <v>1244</v>
          </cell>
          <cell r="K192">
            <v>1244</v>
          </cell>
          <cell r="L192">
            <v>2496</v>
          </cell>
          <cell r="M192">
            <v>2496</v>
          </cell>
          <cell r="N192">
            <v>2496</v>
          </cell>
          <cell r="O192">
            <v>2496</v>
          </cell>
        </row>
        <row r="193">
          <cell r="C193" t="str">
            <v>13CÐ-M</v>
          </cell>
          <cell r="D193">
            <v>56</v>
          </cell>
          <cell r="E193">
            <v>56</v>
          </cell>
          <cell r="F193">
            <v>56</v>
          </cell>
          <cell r="G193">
            <v>56</v>
          </cell>
          <cell r="H193">
            <v>56</v>
          </cell>
          <cell r="I193">
            <v>56</v>
          </cell>
          <cell r="J193">
            <v>56</v>
          </cell>
          <cell r="K193">
            <v>56</v>
          </cell>
          <cell r="L193">
            <v>5</v>
          </cell>
          <cell r="M193">
            <v>5</v>
          </cell>
          <cell r="N193">
            <v>5</v>
          </cell>
          <cell r="O193">
            <v>5</v>
          </cell>
        </row>
        <row r="194">
          <cell r="C194" t="str">
            <v>13TC-MT</v>
          </cell>
          <cell r="D194">
            <v>2</v>
          </cell>
          <cell r="E194">
            <v>2</v>
          </cell>
          <cell r="F194">
            <v>2</v>
          </cell>
          <cell r="G194">
            <v>2</v>
          </cell>
          <cell r="H194">
            <v>2</v>
          </cell>
          <cell r="I194">
            <v>2</v>
          </cell>
          <cell r="J194">
            <v>2</v>
          </cell>
          <cell r="K194">
            <v>2</v>
          </cell>
          <cell r="L194">
            <v>2</v>
          </cell>
          <cell r="M194">
            <v>2</v>
          </cell>
          <cell r="N194">
            <v>2</v>
          </cell>
          <cell r="O194">
            <v>2</v>
          </cell>
        </row>
        <row r="195">
          <cell r="C195" t="str">
            <v>14CĐMT01</v>
          </cell>
          <cell r="D195">
            <v>40</v>
          </cell>
          <cell r="E195">
            <v>40</v>
          </cell>
          <cell r="F195">
            <v>40</v>
          </cell>
          <cell r="G195">
            <v>36</v>
          </cell>
          <cell r="H195">
            <v>36</v>
          </cell>
          <cell r="I195">
            <v>36</v>
          </cell>
          <cell r="J195">
            <v>36</v>
          </cell>
          <cell r="K195">
            <v>36</v>
          </cell>
          <cell r="L195">
            <v>34</v>
          </cell>
          <cell r="M195">
            <v>34</v>
          </cell>
          <cell r="N195">
            <v>34</v>
          </cell>
          <cell r="O195">
            <v>34</v>
          </cell>
        </row>
        <row r="196">
          <cell r="C196" t="str">
            <v>14TCMT01</v>
          </cell>
          <cell r="D196">
            <v>28</v>
          </cell>
          <cell r="E196">
            <v>28</v>
          </cell>
          <cell r="F196">
            <v>28</v>
          </cell>
          <cell r="G196">
            <v>27</v>
          </cell>
          <cell r="H196">
            <v>27</v>
          </cell>
          <cell r="I196">
            <v>27</v>
          </cell>
          <cell r="J196">
            <v>27</v>
          </cell>
          <cell r="K196">
            <v>27</v>
          </cell>
          <cell r="L196">
            <v>6</v>
          </cell>
          <cell r="M196">
            <v>6</v>
          </cell>
          <cell r="N196">
            <v>6</v>
          </cell>
          <cell r="O196">
            <v>6</v>
          </cell>
        </row>
        <row r="197">
          <cell r="C197" t="str">
            <v>15CĐ-MTT1</v>
          </cell>
          <cell r="D197">
            <v>58</v>
          </cell>
          <cell r="E197">
            <v>58</v>
          </cell>
          <cell r="F197">
            <v>58</v>
          </cell>
          <cell r="G197">
            <v>58</v>
          </cell>
          <cell r="H197">
            <v>58</v>
          </cell>
          <cell r="I197">
            <v>58</v>
          </cell>
          <cell r="J197">
            <v>58</v>
          </cell>
          <cell r="K197">
            <v>58</v>
          </cell>
          <cell r="L197">
            <v>46</v>
          </cell>
          <cell r="M197">
            <v>46</v>
          </cell>
          <cell r="N197">
            <v>46</v>
          </cell>
          <cell r="O197">
            <v>46</v>
          </cell>
        </row>
        <row r="198">
          <cell r="C198" t="str">
            <v>15CĐ-MTT2</v>
          </cell>
          <cell r="D198">
            <v>59</v>
          </cell>
          <cell r="E198">
            <v>59</v>
          </cell>
          <cell r="F198">
            <v>59</v>
          </cell>
          <cell r="G198">
            <v>59</v>
          </cell>
          <cell r="H198">
            <v>59</v>
          </cell>
          <cell r="I198">
            <v>59</v>
          </cell>
          <cell r="J198">
            <v>59</v>
          </cell>
          <cell r="K198">
            <v>59</v>
          </cell>
          <cell r="L198">
            <v>41</v>
          </cell>
          <cell r="M198">
            <v>41</v>
          </cell>
          <cell r="N198">
            <v>41</v>
          </cell>
          <cell r="O198">
            <v>41</v>
          </cell>
        </row>
        <row r="199">
          <cell r="C199" t="str">
            <v>15CĐ-MTT3</v>
          </cell>
          <cell r="D199">
            <v>57</v>
          </cell>
          <cell r="E199">
            <v>57</v>
          </cell>
          <cell r="F199">
            <v>57</v>
          </cell>
          <cell r="G199">
            <v>57</v>
          </cell>
          <cell r="H199">
            <v>57</v>
          </cell>
          <cell r="I199">
            <v>57</v>
          </cell>
          <cell r="J199">
            <v>57</v>
          </cell>
          <cell r="K199">
            <v>57</v>
          </cell>
          <cell r="L199">
            <v>48</v>
          </cell>
          <cell r="M199">
            <v>48</v>
          </cell>
          <cell r="N199">
            <v>48</v>
          </cell>
          <cell r="O199">
            <v>48</v>
          </cell>
        </row>
        <row r="200">
          <cell r="C200" t="str">
            <v>15TN-MTT</v>
          </cell>
          <cell r="D200">
            <v>6</v>
          </cell>
          <cell r="E200">
            <v>6</v>
          </cell>
          <cell r="F200">
            <v>6</v>
          </cell>
          <cell r="G200">
            <v>6</v>
          </cell>
          <cell r="H200">
            <v>6</v>
          </cell>
          <cell r="I200">
            <v>6</v>
          </cell>
          <cell r="J200">
            <v>6</v>
          </cell>
          <cell r="K200">
            <v>6</v>
          </cell>
          <cell r="L200">
            <v>3</v>
          </cell>
          <cell r="M200">
            <v>3</v>
          </cell>
          <cell r="N200">
            <v>3</v>
          </cell>
          <cell r="O200">
            <v>3</v>
          </cell>
        </row>
        <row r="201">
          <cell r="C201" t="str">
            <v>15TCT-MTT</v>
          </cell>
          <cell r="D201">
            <v>4</v>
          </cell>
          <cell r="E201">
            <v>4</v>
          </cell>
          <cell r="F201">
            <v>4</v>
          </cell>
          <cell r="G201">
            <v>4</v>
          </cell>
          <cell r="H201">
            <v>4</v>
          </cell>
          <cell r="I201">
            <v>4</v>
          </cell>
          <cell r="J201">
            <v>4</v>
          </cell>
          <cell r="K201">
            <v>4</v>
          </cell>
          <cell r="L201">
            <v>3</v>
          </cell>
          <cell r="M201">
            <v>3</v>
          </cell>
          <cell r="N201">
            <v>3</v>
          </cell>
          <cell r="O201">
            <v>3</v>
          </cell>
        </row>
        <row r="202">
          <cell r="C202" t="str">
            <v>15TCN-MTT</v>
          </cell>
          <cell r="D202">
            <v>29</v>
          </cell>
          <cell r="E202">
            <v>29</v>
          </cell>
          <cell r="F202">
            <v>29</v>
          </cell>
          <cell r="G202">
            <v>29</v>
          </cell>
          <cell r="H202">
            <v>29</v>
          </cell>
          <cell r="I202">
            <v>29</v>
          </cell>
          <cell r="J202">
            <v>29</v>
          </cell>
          <cell r="K202">
            <v>29</v>
          </cell>
          <cell r="L202">
            <v>22</v>
          </cell>
          <cell r="M202">
            <v>22</v>
          </cell>
          <cell r="N202">
            <v>22</v>
          </cell>
          <cell r="O202">
            <v>22</v>
          </cell>
        </row>
        <row r="203">
          <cell r="C203" t="str">
            <v>16CĐ-MTT1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67</v>
          </cell>
          <cell r="M203">
            <v>67</v>
          </cell>
          <cell r="N203">
            <v>67</v>
          </cell>
          <cell r="O203">
            <v>67</v>
          </cell>
        </row>
        <row r="204">
          <cell r="C204" t="str">
            <v>16CĐ-MTT2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66</v>
          </cell>
          <cell r="M204">
            <v>66</v>
          </cell>
          <cell r="N204">
            <v>66</v>
          </cell>
          <cell r="O204">
            <v>66</v>
          </cell>
        </row>
        <row r="205">
          <cell r="C205" t="str">
            <v>16TC-MTT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55</v>
          </cell>
          <cell r="M205">
            <v>55</v>
          </cell>
          <cell r="N205">
            <v>55</v>
          </cell>
          <cell r="O205">
            <v>55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K.HSSV_T_N(10-5-17)"/>
    </sheetNames>
    <sheetDataSet>
      <sheetData sheetId="0">
        <row r="9">
          <cell r="C9" t="str">
            <v>15TCN-KTD</v>
          </cell>
          <cell r="D9">
            <v>28</v>
          </cell>
          <cell r="E9">
            <v>28</v>
          </cell>
          <cell r="F9">
            <v>28</v>
          </cell>
          <cell r="G9">
            <v>28</v>
          </cell>
          <cell r="H9">
            <v>28</v>
          </cell>
        </row>
        <row r="10">
          <cell r="C10" t="str">
            <v>15CĐN-QTD</v>
          </cell>
          <cell r="D10">
            <v>14</v>
          </cell>
          <cell r="E10">
            <v>14</v>
          </cell>
          <cell r="F10">
            <v>14</v>
          </cell>
          <cell r="G10">
            <v>14</v>
          </cell>
          <cell r="H10">
            <v>14</v>
          </cell>
        </row>
        <row r="11">
          <cell r="C11" t="str">
            <v>16CĐN-QTD</v>
          </cell>
          <cell r="D11">
            <v>38</v>
          </cell>
          <cell r="E11">
            <v>47</v>
          </cell>
          <cell r="F11">
            <v>47</v>
          </cell>
          <cell r="G11">
            <v>47</v>
          </cell>
          <cell r="H11">
            <v>47</v>
          </cell>
        </row>
        <row r="12">
          <cell r="C12" t="str">
            <v>16TCN-KTD</v>
          </cell>
          <cell r="D12">
            <v>39</v>
          </cell>
          <cell r="E12">
            <v>46</v>
          </cell>
          <cell r="F12">
            <v>46</v>
          </cell>
          <cell r="G12">
            <v>46</v>
          </cell>
          <cell r="H12">
            <v>46</v>
          </cell>
        </row>
        <row r="13">
          <cell r="C13" t="str">
            <v>16TCN-QTD</v>
          </cell>
          <cell r="D13">
            <v>53</v>
          </cell>
          <cell r="E13">
            <v>62</v>
          </cell>
          <cell r="F13">
            <v>62</v>
          </cell>
          <cell r="G13">
            <v>62</v>
          </cell>
          <cell r="H13">
            <v>62</v>
          </cell>
        </row>
        <row r="14">
          <cell r="C14" t="str">
            <v>17TCN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</row>
        <row r="15">
          <cell r="C15" t="str">
            <v>17CĐN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C16" t="str">
            <v>Tổng khoa</v>
          </cell>
          <cell r="D16">
            <v>172</v>
          </cell>
          <cell r="E16">
            <v>197</v>
          </cell>
          <cell r="F16">
            <v>197</v>
          </cell>
          <cell r="G16">
            <v>197</v>
          </cell>
          <cell r="H16">
            <v>197</v>
          </cell>
        </row>
        <row r="17">
          <cell r="C17" t="str">
            <v>13CÐ-TM1</v>
          </cell>
          <cell r="D17">
            <v>34</v>
          </cell>
          <cell r="E17">
            <v>6</v>
          </cell>
          <cell r="F17">
            <v>6</v>
          </cell>
          <cell r="G17">
            <v>6</v>
          </cell>
          <cell r="H17">
            <v>6</v>
          </cell>
        </row>
        <row r="18">
          <cell r="C18" t="str">
            <v>13CÐ-TM2</v>
          </cell>
          <cell r="D18">
            <v>33</v>
          </cell>
          <cell r="E18">
            <v>6</v>
          </cell>
          <cell r="F18">
            <v>6</v>
          </cell>
          <cell r="G18">
            <v>6</v>
          </cell>
          <cell r="H18">
            <v>6</v>
          </cell>
        </row>
        <row r="19">
          <cell r="C19" t="str">
            <v>13CÐ-TP1</v>
          </cell>
          <cell r="D19">
            <v>36</v>
          </cell>
          <cell r="E19">
            <v>6</v>
          </cell>
          <cell r="F19">
            <v>6</v>
          </cell>
          <cell r="G19">
            <v>6</v>
          </cell>
          <cell r="H19">
            <v>6</v>
          </cell>
        </row>
        <row r="20">
          <cell r="C20" t="str">
            <v>13CÐ-TP2</v>
          </cell>
          <cell r="D20">
            <v>32</v>
          </cell>
          <cell r="E20">
            <v>10</v>
          </cell>
          <cell r="F20">
            <v>10</v>
          </cell>
          <cell r="G20">
            <v>10</v>
          </cell>
          <cell r="H20">
            <v>10</v>
          </cell>
        </row>
        <row r="21">
          <cell r="C21" t="str">
            <v>13TC-QTM</v>
          </cell>
          <cell r="D21">
            <v>23</v>
          </cell>
          <cell r="E21">
            <v>12</v>
          </cell>
          <cell r="F21">
            <v>12</v>
          </cell>
          <cell r="G21">
            <v>12</v>
          </cell>
          <cell r="H21">
            <v>12</v>
          </cell>
        </row>
        <row r="22">
          <cell r="C22" t="str">
            <v>14CĐ-TM1</v>
          </cell>
          <cell r="D22">
            <v>21</v>
          </cell>
          <cell r="E22">
            <v>21</v>
          </cell>
          <cell r="F22">
            <v>21</v>
          </cell>
          <cell r="G22">
            <v>21</v>
          </cell>
          <cell r="H22">
            <v>21</v>
          </cell>
        </row>
        <row r="23">
          <cell r="C23" t="str">
            <v>14CĐ-TP1</v>
          </cell>
          <cell r="D23">
            <v>54</v>
          </cell>
          <cell r="E23">
            <v>54</v>
          </cell>
          <cell r="F23">
            <v>54</v>
          </cell>
          <cell r="G23">
            <v>54</v>
          </cell>
          <cell r="H23">
            <v>54</v>
          </cell>
        </row>
        <row r="24">
          <cell r="C24" t="str">
            <v>14TCQT01</v>
          </cell>
          <cell r="D24">
            <v>18</v>
          </cell>
          <cell r="E24">
            <v>9</v>
          </cell>
          <cell r="F24">
            <v>9</v>
          </cell>
          <cell r="G24">
            <v>9</v>
          </cell>
          <cell r="H24">
            <v>9</v>
          </cell>
        </row>
        <row r="25">
          <cell r="C25" t="str">
            <v>15CĐ-TP1</v>
          </cell>
          <cell r="D25">
            <v>24</v>
          </cell>
          <cell r="E25">
            <v>24</v>
          </cell>
          <cell r="F25">
            <v>24</v>
          </cell>
          <cell r="G25">
            <v>24</v>
          </cell>
          <cell r="H25">
            <v>24</v>
          </cell>
        </row>
        <row r="26">
          <cell r="C26" t="str">
            <v>15CĐ-TP2</v>
          </cell>
          <cell r="D26">
            <v>40</v>
          </cell>
          <cell r="E26">
            <v>40</v>
          </cell>
          <cell r="F26">
            <v>40</v>
          </cell>
          <cell r="G26">
            <v>40</v>
          </cell>
          <cell r="H26">
            <v>40</v>
          </cell>
        </row>
        <row r="27">
          <cell r="C27" t="str">
            <v>15CĐ-TP3</v>
          </cell>
          <cell r="D27">
            <v>34</v>
          </cell>
          <cell r="E27">
            <v>34</v>
          </cell>
          <cell r="F27">
            <v>34</v>
          </cell>
          <cell r="G27">
            <v>34</v>
          </cell>
          <cell r="H27">
            <v>34</v>
          </cell>
        </row>
        <row r="28">
          <cell r="C28" t="str">
            <v>15CĐ-TM1</v>
          </cell>
          <cell r="D28">
            <v>45</v>
          </cell>
          <cell r="E28">
            <v>45</v>
          </cell>
          <cell r="F28">
            <v>45</v>
          </cell>
          <cell r="G28">
            <v>45</v>
          </cell>
          <cell r="H28">
            <v>45</v>
          </cell>
        </row>
        <row r="29">
          <cell r="C29" t="str">
            <v>15CĐ-TM2</v>
          </cell>
          <cell r="D29">
            <v>32</v>
          </cell>
          <cell r="E29">
            <v>32</v>
          </cell>
          <cell r="F29">
            <v>32</v>
          </cell>
          <cell r="G29">
            <v>32</v>
          </cell>
          <cell r="H29">
            <v>32</v>
          </cell>
        </row>
        <row r="30">
          <cell r="C30" t="str">
            <v>15CĐ-TW</v>
          </cell>
          <cell r="D30">
            <v>46</v>
          </cell>
          <cell r="E30">
            <v>46</v>
          </cell>
          <cell r="F30">
            <v>46</v>
          </cell>
          <cell r="G30">
            <v>46</v>
          </cell>
          <cell r="H30">
            <v>46</v>
          </cell>
        </row>
        <row r="31">
          <cell r="C31" t="str">
            <v>15TN-QTM</v>
          </cell>
          <cell r="D31">
            <v>3</v>
          </cell>
          <cell r="E31">
            <v>3</v>
          </cell>
          <cell r="F31">
            <v>3</v>
          </cell>
          <cell r="G31">
            <v>3</v>
          </cell>
          <cell r="H31">
            <v>3</v>
          </cell>
        </row>
        <row r="32">
          <cell r="C32" t="str">
            <v>15TCT-QTM</v>
          </cell>
          <cell r="D32">
            <v>5</v>
          </cell>
          <cell r="E32">
            <v>5</v>
          </cell>
          <cell r="F32">
            <v>5</v>
          </cell>
          <cell r="G32">
            <v>5</v>
          </cell>
          <cell r="H32">
            <v>5</v>
          </cell>
        </row>
        <row r="33">
          <cell r="C33" t="str">
            <v>15TC-QTM</v>
          </cell>
          <cell r="D33">
            <v>13</v>
          </cell>
          <cell r="E33">
            <v>13</v>
          </cell>
          <cell r="F33">
            <v>13</v>
          </cell>
          <cell r="G33">
            <v>13</v>
          </cell>
          <cell r="H33">
            <v>13</v>
          </cell>
        </row>
        <row r="34">
          <cell r="C34" t="str">
            <v>15TCN-QTM1</v>
          </cell>
          <cell r="D34">
            <v>31</v>
          </cell>
          <cell r="E34">
            <v>31</v>
          </cell>
          <cell r="F34">
            <v>31</v>
          </cell>
          <cell r="G34">
            <v>31</v>
          </cell>
          <cell r="H34">
            <v>31</v>
          </cell>
        </row>
        <row r="35">
          <cell r="C35" t="str">
            <v>15TCN-QTM2</v>
          </cell>
          <cell r="D35">
            <v>38</v>
          </cell>
          <cell r="E35">
            <v>38</v>
          </cell>
          <cell r="F35">
            <v>38</v>
          </cell>
          <cell r="G35">
            <v>38</v>
          </cell>
          <cell r="H35">
            <v>38</v>
          </cell>
        </row>
        <row r="36">
          <cell r="C36" t="str">
            <v>16CĐ-CNTT1</v>
          </cell>
          <cell r="D36">
            <v>54</v>
          </cell>
          <cell r="E36">
            <v>64</v>
          </cell>
          <cell r="F36">
            <v>64</v>
          </cell>
          <cell r="G36">
            <v>64</v>
          </cell>
          <cell r="H36">
            <v>64</v>
          </cell>
        </row>
        <row r="37">
          <cell r="C37" t="str">
            <v>16CĐ-CNTT2</v>
          </cell>
          <cell r="D37">
            <v>52</v>
          </cell>
          <cell r="E37">
            <v>64</v>
          </cell>
          <cell r="F37">
            <v>64</v>
          </cell>
          <cell r="G37">
            <v>64</v>
          </cell>
          <cell r="H37">
            <v>64</v>
          </cell>
        </row>
        <row r="38">
          <cell r="C38" t="str">
            <v>16CĐ-CNTT3</v>
          </cell>
          <cell r="D38">
            <v>54</v>
          </cell>
          <cell r="E38">
            <v>63</v>
          </cell>
          <cell r="F38">
            <v>63</v>
          </cell>
          <cell r="G38">
            <v>63</v>
          </cell>
          <cell r="H38">
            <v>63</v>
          </cell>
        </row>
        <row r="39">
          <cell r="C39" t="str">
            <v>16CĐ-CNTT4</v>
          </cell>
          <cell r="D39">
            <v>57</v>
          </cell>
          <cell r="E39">
            <v>63</v>
          </cell>
          <cell r="F39">
            <v>63</v>
          </cell>
          <cell r="G39">
            <v>63</v>
          </cell>
          <cell r="H39">
            <v>63</v>
          </cell>
        </row>
        <row r="40">
          <cell r="C40" t="str">
            <v>16CĐ-CNTT5</v>
          </cell>
          <cell r="D40">
            <v>57</v>
          </cell>
          <cell r="E40">
            <v>63</v>
          </cell>
          <cell r="F40">
            <v>63</v>
          </cell>
          <cell r="G40">
            <v>63</v>
          </cell>
          <cell r="H40">
            <v>63</v>
          </cell>
        </row>
        <row r="41">
          <cell r="C41" t="str">
            <v>16TN-QTM</v>
          </cell>
          <cell r="D41">
            <v>2</v>
          </cell>
          <cell r="E41">
            <v>3</v>
          </cell>
          <cell r="F41">
            <v>3</v>
          </cell>
          <cell r="G41">
            <v>3</v>
          </cell>
          <cell r="H41">
            <v>3</v>
          </cell>
        </row>
        <row r="42">
          <cell r="C42" t="str">
            <v>16TCT-QTM</v>
          </cell>
          <cell r="D42">
            <v>41</v>
          </cell>
          <cell r="E42">
            <v>67</v>
          </cell>
          <cell r="F42">
            <v>67</v>
          </cell>
          <cell r="G42">
            <v>67</v>
          </cell>
          <cell r="H42">
            <v>67</v>
          </cell>
        </row>
        <row r="43">
          <cell r="C43" t="str">
            <v>16TC-QTM</v>
          </cell>
          <cell r="D43">
            <v>54</v>
          </cell>
          <cell r="E43">
            <v>61</v>
          </cell>
          <cell r="F43">
            <v>61</v>
          </cell>
          <cell r="G43">
            <v>61</v>
          </cell>
          <cell r="H43">
            <v>61</v>
          </cell>
        </row>
        <row r="44">
          <cell r="C44" t="str">
            <v>16TCN-QTM1</v>
          </cell>
          <cell r="D44">
            <v>56</v>
          </cell>
          <cell r="E44">
            <v>60</v>
          </cell>
          <cell r="F44">
            <v>60</v>
          </cell>
          <cell r="G44">
            <v>60</v>
          </cell>
          <cell r="H44">
            <v>60</v>
          </cell>
        </row>
        <row r="45">
          <cell r="C45" t="str">
            <v>16TCN-QTM2</v>
          </cell>
          <cell r="D45">
            <v>50</v>
          </cell>
          <cell r="E45">
            <v>59</v>
          </cell>
          <cell r="F45">
            <v>59</v>
          </cell>
          <cell r="G45">
            <v>59</v>
          </cell>
          <cell r="H45">
            <v>59</v>
          </cell>
        </row>
        <row r="46">
          <cell r="C46" t="str">
            <v>16CĐ-LTCNTT</v>
          </cell>
          <cell r="D46">
            <v>12</v>
          </cell>
          <cell r="E46">
            <v>12</v>
          </cell>
          <cell r="F46">
            <v>12</v>
          </cell>
          <cell r="G46">
            <v>12</v>
          </cell>
          <cell r="H46">
            <v>12</v>
          </cell>
        </row>
        <row r="47">
          <cell r="C47" t="str">
            <v>17TCN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C48" t="str">
            <v>17CĐN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C49" t="str">
            <v>17TC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C50" t="str">
            <v>17CĐ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C51" t="str">
            <v>17CĐLT</v>
          </cell>
          <cell r="D51"/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C52" t="str">
            <v>Tổng khoa</v>
          </cell>
          <cell r="D52">
            <v>1051</v>
          </cell>
          <cell r="E52">
            <v>1014</v>
          </cell>
          <cell r="F52">
            <v>1014</v>
          </cell>
          <cell r="G52">
            <v>1014</v>
          </cell>
          <cell r="H52">
            <v>1014</v>
          </cell>
        </row>
        <row r="53">
          <cell r="C53" t="str">
            <v>13CÐ-CK1</v>
          </cell>
          <cell r="D53">
            <v>55</v>
          </cell>
          <cell r="E53">
            <v>9</v>
          </cell>
          <cell r="F53">
            <v>9</v>
          </cell>
          <cell r="G53">
            <v>9</v>
          </cell>
          <cell r="H53">
            <v>9</v>
          </cell>
        </row>
        <row r="54">
          <cell r="C54" t="str">
            <v>13CÐ-CK2</v>
          </cell>
          <cell r="D54">
            <v>52</v>
          </cell>
          <cell r="E54">
            <v>5</v>
          </cell>
          <cell r="F54">
            <v>5</v>
          </cell>
          <cell r="G54">
            <v>5</v>
          </cell>
          <cell r="H54">
            <v>5</v>
          </cell>
        </row>
        <row r="55">
          <cell r="C55" t="str">
            <v>13CÐ-CK3</v>
          </cell>
          <cell r="D55">
            <v>56</v>
          </cell>
          <cell r="E55">
            <v>17</v>
          </cell>
          <cell r="F55">
            <v>17</v>
          </cell>
          <cell r="G55">
            <v>17</v>
          </cell>
          <cell r="H55">
            <v>17</v>
          </cell>
        </row>
        <row r="56">
          <cell r="C56" t="str">
            <v>13CÐ-CK4</v>
          </cell>
          <cell r="D56">
            <v>51</v>
          </cell>
          <cell r="E56">
            <v>17</v>
          </cell>
          <cell r="F56">
            <v>17</v>
          </cell>
          <cell r="G56">
            <v>17</v>
          </cell>
          <cell r="H56">
            <v>17</v>
          </cell>
        </row>
        <row r="57">
          <cell r="C57" t="str">
            <v>13TC-CKT</v>
          </cell>
          <cell r="D57">
            <v>26</v>
          </cell>
          <cell r="E57">
            <v>8</v>
          </cell>
          <cell r="F57">
            <v>8</v>
          </cell>
          <cell r="G57">
            <v>8</v>
          </cell>
          <cell r="H57">
            <v>8</v>
          </cell>
        </row>
        <row r="58">
          <cell r="C58" t="str">
            <v>14TCCT01</v>
          </cell>
          <cell r="D58">
            <v>25</v>
          </cell>
          <cell r="E58">
            <v>6</v>
          </cell>
          <cell r="F58">
            <v>6</v>
          </cell>
          <cell r="G58">
            <v>6</v>
          </cell>
          <cell r="H58">
            <v>6</v>
          </cell>
        </row>
        <row r="59">
          <cell r="C59" t="str">
            <v>14TCCP01</v>
          </cell>
          <cell r="D59">
            <v>12</v>
          </cell>
          <cell r="E59">
            <v>10</v>
          </cell>
          <cell r="F59">
            <v>10</v>
          </cell>
          <cell r="G59">
            <v>10</v>
          </cell>
          <cell r="H59">
            <v>10</v>
          </cell>
        </row>
        <row r="60">
          <cell r="C60" t="str">
            <v>14CĐCK01</v>
          </cell>
          <cell r="D60">
            <v>49</v>
          </cell>
          <cell r="E60">
            <v>49</v>
          </cell>
          <cell r="F60">
            <v>49</v>
          </cell>
          <cell r="G60">
            <v>49</v>
          </cell>
          <cell r="H60">
            <v>49</v>
          </cell>
        </row>
        <row r="61">
          <cell r="C61" t="str">
            <v>14CĐCK02</v>
          </cell>
          <cell r="D61">
            <v>46</v>
          </cell>
          <cell r="E61">
            <v>46</v>
          </cell>
          <cell r="F61">
            <v>46</v>
          </cell>
          <cell r="G61">
            <v>46</v>
          </cell>
          <cell r="H61">
            <v>46</v>
          </cell>
        </row>
        <row r="62">
          <cell r="C62" t="str">
            <v>14CĐCK03</v>
          </cell>
          <cell r="D62">
            <v>53</v>
          </cell>
          <cell r="E62">
            <v>53</v>
          </cell>
          <cell r="F62">
            <v>53</v>
          </cell>
          <cell r="G62">
            <v>53</v>
          </cell>
          <cell r="H62">
            <v>53</v>
          </cell>
        </row>
        <row r="63">
          <cell r="C63" t="str">
            <v>15CĐ-CĐ1</v>
          </cell>
          <cell r="D63">
            <v>56</v>
          </cell>
          <cell r="E63">
            <v>56</v>
          </cell>
          <cell r="F63">
            <v>56</v>
          </cell>
          <cell r="G63">
            <v>56</v>
          </cell>
          <cell r="H63">
            <v>56</v>
          </cell>
        </row>
        <row r="64">
          <cell r="C64" t="str">
            <v>15CĐ-CĐT1</v>
          </cell>
          <cell r="D64">
            <v>51</v>
          </cell>
          <cell r="E64">
            <v>51</v>
          </cell>
          <cell r="F64">
            <v>51</v>
          </cell>
          <cell r="G64">
            <v>51</v>
          </cell>
          <cell r="H64">
            <v>51</v>
          </cell>
        </row>
        <row r="65">
          <cell r="C65" t="str">
            <v>15CĐ-CTM1</v>
          </cell>
          <cell r="D65">
            <v>55</v>
          </cell>
          <cell r="E65">
            <v>55</v>
          </cell>
          <cell r="F65">
            <v>55</v>
          </cell>
          <cell r="G65">
            <v>55</v>
          </cell>
          <cell r="H65">
            <v>55</v>
          </cell>
        </row>
        <row r="66">
          <cell r="C66" t="str">
            <v>15CĐ-CTM2</v>
          </cell>
          <cell r="D66">
            <v>53</v>
          </cell>
          <cell r="E66">
            <v>53</v>
          </cell>
          <cell r="F66">
            <v>53</v>
          </cell>
          <cell r="G66">
            <v>53</v>
          </cell>
          <cell r="H66">
            <v>53</v>
          </cell>
        </row>
        <row r="67">
          <cell r="C67" t="str">
            <v>15CĐ-CTM3</v>
          </cell>
          <cell r="D67">
            <v>54</v>
          </cell>
          <cell r="E67">
            <v>54</v>
          </cell>
          <cell r="F67">
            <v>54</v>
          </cell>
          <cell r="G67">
            <v>54</v>
          </cell>
          <cell r="H67">
            <v>54</v>
          </cell>
        </row>
        <row r="68">
          <cell r="C68" t="str">
            <v>15CĐ-CTM4</v>
          </cell>
          <cell r="D68">
            <v>56</v>
          </cell>
          <cell r="E68">
            <v>56</v>
          </cell>
          <cell r="F68">
            <v>56</v>
          </cell>
          <cell r="G68">
            <v>56</v>
          </cell>
          <cell r="H68">
            <v>56</v>
          </cell>
        </row>
        <row r="69">
          <cell r="C69" t="str">
            <v>15CĐ-CTM5</v>
          </cell>
          <cell r="D69">
            <v>46</v>
          </cell>
          <cell r="E69">
            <v>46</v>
          </cell>
          <cell r="F69">
            <v>46</v>
          </cell>
          <cell r="G69">
            <v>46</v>
          </cell>
          <cell r="H69">
            <v>46</v>
          </cell>
        </row>
        <row r="70">
          <cell r="C70" t="str">
            <v>15TN-CK</v>
          </cell>
          <cell r="D70">
            <v>14</v>
          </cell>
          <cell r="E70">
            <v>14</v>
          </cell>
          <cell r="F70">
            <v>14</v>
          </cell>
          <cell r="G70">
            <v>14</v>
          </cell>
          <cell r="H70">
            <v>14</v>
          </cell>
        </row>
        <row r="71">
          <cell r="C71" t="str">
            <v>15TCT-CK</v>
          </cell>
          <cell r="D71">
            <v>16</v>
          </cell>
          <cell r="E71">
            <v>16</v>
          </cell>
          <cell r="F71">
            <v>16</v>
          </cell>
          <cell r="G71">
            <v>16</v>
          </cell>
          <cell r="H71">
            <v>16</v>
          </cell>
        </row>
        <row r="72">
          <cell r="C72" t="str">
            <v>15TCN-CKL</v>
          </cell>
          <cell r="D72">
            <v>23</v>
          </cell>
          <cell r="E72">
            <v>23</v>
          </cell>
          <cell r="F72">
            <v>23</v>
          </cell>
          <cell r="G72">
            <v>23</v>
          </cell>
          <cell r="H72">
            <v>23</v>
          </cell>
        </row>
        <row r="73">
          <cell r="C73" t="str">
            <v>15CĐ-LTCK</v>
          </cell>
          <cell r="D73">
            <v>7</v>
          </cell>
          <cell r="E73">
            <v>7</v>
          </cell>
          <cell r="F73">
            <v>7</v>
          </cell>
          <cell r="G73">
            <v>7</v>
          </cell>
          <cell r="H73">
            <v>7</v>
          </cell>
        </row>
        <row r="74">
          <cell r="C74" t="str">
            <v>16CĐ-CK1</v>
          </cell>
          <cell r="D74">
            <v>53</v>
          </cell>
          <cell r="E74">
            <v>63</v>
          </cell>
          <cell r="F74">
            <v>63</v>
          </cell>
          <cell r="G74">
            <v>63</v>
          </cell>
          <cell r="H74">
            <v>63</v>
          </cell>
        </row>
        <row r="75">
          <cell r="C75" t="str">
            <v>16CĐ-CK2</v>
          </cell>
          <cell r="D75">
            <v>57</v>
          </cell>
          <cell r="E75">
            <v>63</v>
          </cell>
          <cell r="F75">
            <v>63</v>
          </cell>
          <cell r="G75">
            <v>63</v>
          </cell>
          <cell r="H75">
            <v>63</v>
          </cell>
        </row>
        <row r="76">
          <cell r="C76" t="str">
            <v>16CĐ-CK3</v>
          </cell>
          <cell r="D76">
            <v>58</v>
          </cell>
          <cell r="E76">
            <v>63</v>
          </cell>
          <cell r="F76">
            <v>63</v>
          </cell>
          <cell r="G76">
            <v>63</v>
          </cell>
          <cell r="H76">
            <v>63</v>
          </cell>
        </row>
        <row r="77">
          <cell r="C77" t="str">
            <v>16CĐ-CK4</v>
          </cell>
          <cell r="D77">
            <v>55</v>
          </cell>
          <cell r="E77">
            <v>63</v>
          </cell>
          <cell r="F77">
            <v>63</v>
          </cell>
          <cell r="G77">
            <v>63</v>
          </cell>
          <cell r="H77">
            <v>63</v>
          </cell>
        </row>
        <row r="78">
          <cell r="C78" t="str">
            <v>16CĐ-CK5</v>
          </cell>
          <cell r="D78">
            <v>51</v>
          </cell>
          <cell r="E78">
            <v>63</v>
          </cell>
          <cell r="F78">
            <v>63</v>
          </cell>
          <cell r="G78">
            <v>63</v>
          </cell>
          <cell r="H78">
            <v>63</v>
          </cell>
        </row>
        <row r="79">
          <cell r="C79" t="str">
            <v>16CĐ-CK6</v>
          </cell>
          <cell r="D79">
            <v>60</v>
          </cell>
          <cell r="E79">
            <v>62</v>
          </cell>
          <cell r="F79">
            <v>62</v>
          </cell>
          <cell r="G79">
            <v>62</v>
          </cell>
          <cell r="H79">
            <v>62</v>
          </cell>
        </row>
        <row r="80">
          <cell r="C80" t="str">
            <v>16CĐ-CK7</v>
          </cell>
          <cell r="D80">
            <v>57</v>
          </cell>
          <cell r="E80">
            <v>62</v>
          </cell>
          <cell r="F80">
            <v>62</v>
          </cell>
          <cell r="G80">
            <v>62</v>
          </cell>
          <cell r="H80">
            <v>62</v>
          </cell>
        </row>
        <row r="81">
          <cell r="C81" t="str">
            <v>16CĐ-CK8</v>
          </cell>
          <cell r="D81">
            <v>52</v>
          </cell>
          <cell r="E81">
            <v>62</v>
          </cell>
          <cell r="F81">
            <v>62</v>
          </cell>
          <cell r="G81">
            <v>62</v>
          </cell>
          <cell r="H81">
            <v>62</v>
          </cell>
        </row>
        <row r="82">
          <cell r="C82" t="str">
            <v>16TCN-CKL</v>
          </cell>
          <cell r="D82">
            <v>52</v>
          </cell>
          <cell r="E82">
            <v>62</v>
          </cell>
          <cell r="F82">
            <v>62</v>
          </cell>
          <cell r="G82">
            <v>62</v>
          </cell>
          <cell r="H82">
            <v>62</v>
          </cell>
        </row>
        <row r="83">
          <cell r="C83" t="str">
            <v>16CĐ-LTCK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C84" t="str">
            <v>17TCN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C85" t="str">
            <v>17CĐN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C86" t="str">
            <v>17TC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C87" t="str">
            <v>17CĐ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C88" t="str">
            <v>17CĐLT</v>
          </cell>
          <cell r="D88"/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C89" t="str">
            <v>Tổng khoa</v>
          </cell>
          <cell r="D89">
            <v>1351</v>
          </cell>
          <cell r="E89">
            <v>1214</v>
          </cell>
          <cell r="F89">
            <v>1214</v>
          </cell>
          <cell r="G89">
            <v>1214</v>
          </cell>
          <cell r="H89">
            <v>1214</v>
          </cell>
        </row>
        <row r="90">
          <cell r="C90" t="str">
            <v>13CÐ-Ð1</v>
          </cell>
          <cell r="D90">
            <v>45</v>
          </cell>
          <cell r="E90">
            <v>10</v>
          </cell>
          <cell r="F90">
            <v>10</v>
          </cell>
          <cell r="G90">
            <v>10</v>
          </cell>
          <cell r="H90">
            <v>10</v>
          </cell>
        </row>
        <row r="91">
          <cell r="C91" t="str">
            <v>13CÐ-Ð2</v>
          </cell>
          <cell r="D91">
            <v>51</v>
          </cell>
          <cell r="E91">
            <v>26</v>
          </cell>
          <cell r="F91">
            <v>26</v>
          </cell>
          <cell r="G91">
            <v>26</v>
          </cell>
          <cell r="H91">
            <v>26</v>
          </cell>
        </row>
        <row r="92">
          <cell r="C92" t="str">
            <v>13CÐ-Ð3</v>
          </cell>
          <cell r="D92">
            <v>40</v>
          </cell>
          <cell r="E92">
            <v>8</v>
          </cell>
          <cell r="F92">
            <v>8</v>
          </cell>
          <cell r="G92">
            <v>8</v>
          </cell>
          <cell r="H92">
            <v>8</v>
          </cell>
        </row>
        <row r="93">
          <cell r="C93" t="str">
            <v>13CÐ-ÐT1</v>
          </cell>
          <cell r="D93">
            <v>53</v>
          </cell>
          <cell r="E93">
            <v>16</v>
          </cell>
          <cell r="F93">
            <v>16</v>
          </cell>
          <cell r="G93">
            <v>16</v>
          </cell>
          <cell r="H93">
            <v>16</v>
          </cell>
        </row>
        <row r="94">
          <cell r="C94" t="str">
            <v>13CÐ-ÐT2</v>
          </cell>
          <cell r="D94">
            <v>58</v>
          </cell>
          <cell r="E94">
            <v>19</v>
          </cell>
          <cell r="F94">
            <v>19</v>
          </cell>
          <cell r="G94">
            <v>19</v>
          </cell>
          <cell r="H94">
            <v>19</v>
          </cell>
        </row>
        <row r="95">
          <cell r="C95" t="str">
            <v>13TC-Ð1</v>
          </cell>
          <cell r="D95">
            <v>51</v>
          </cell>
          <cell r="E95">
            <v>6</v>
          </cell>
          <cell r="F95">
            <v>6</v>
          </cell>
          <cell r="G95">
            <v>6</v>
          </cell>
          <cell r="H95">
            <v>6</v>
          </cell>
        </row>
        <row r="96">
          <cell r="C96" t="str">
            <v>13TC-ÐT</v>
          </cell>
          <cell r="D96">
            <v>12</v>
          </cell>
          <cell r="E96">
            <v>5</v>
          </cell>
          <cell r="F96">
            <v>5</v>
          </cell>
          <cell r="G96">
            <v>5</v>
          </cell>
          <cell r="H96">
            <v>5</v>
          </cell>
        </row>
        <row r="97">
          <cell r="C97" t="str">
            <v>14CĐĐC01</v>
          </cell>
          <cell r="D97">
            <v>37</v>
          </cell>
          <cell r="E97">
            <v>37</v>
          </cell>
          <cell r="F97">
            <v>37</v>
          </cell>
          <cell r="G97">
            <v>37</v>
          </cell>
          <cell r="H97">
            <v>37</v>
          </cell>
        </row>
        <row r="98">
          <cell r="C98" t="str">
            <v>14CĐĐC02</v>
          </cell>
          <cell r="D98">
            <v>31</v>
          </cell>
          <cell r="E98">
            <v>31</v>
          </cell>
          <cell r="F98">
            <v>31</v>
          </cell>
          <cell r="G98">
            <v>31</v>
          </cell>
          <cell r="H98">
            <v>31</v>
          </cell>
        </row>
        <row r="99">
          <cell r="C99" t="str">
            <v>14CĐĐT01</v>
          </cell>
          <cell r="D99">
            <v>38</v>
          </cell>
          <cell r="E99">
            <v>38</v>
          </cell>
          <cell r="F99">
            <v>38</v>
          </cell>
          <cell r="G99">
            <v>38</v>
          </cell>
          <cell r="H99">
            <v>38</v>
          </cell>
        </row>
        <row r="100">
          <cell r="C100" t="str">
            <v>14CĐĐT02</v>
          </cell>
          <cell r="D100">
            <v>39</v>
          </cell>
          <cell r="E100">
            <v>39</v>
          </cell>
          <cell r="F100">
            <v>39</v>
          </cell>
          <cell r="G100">
            <v>39</v>
          </cell>
          <cell r="H100">
            <v>39</v>
          </cell>
        </row>
        <row r="101">
          <cell r="C101" t="str">
            <v>14TCĐC01</v>
          </cell>
          <cell r="D101">
            <v>39</v>
          </cell>
          <cell r="E101">
            <v>16</v>
          </cell>
          <cell r="F101">
            <v>16</v>
          </cell>
          <cell r="G101">
            <v>16</v>
          </cell>
          <cell r="H101">
            <v>16</v>
          </cell>
        </row>
        <row r="102">
          <cell r="C102" t="str">
            <v>14TCĐT01</v>
          </cell>
          <cell r="D102">
            <v>7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</row>
        <row r="103">
          <cell r="C103" t="str">
            <v>15CĐ-ĐĐT1</v>
          </cell>
          <cell r="D103">
            <v>41</v>
          </cell>
          <cell r="E103">
            <v>41</v>
          </cell>
          <cell r="F103">
            <v>41</v>
          </cell>
          <cell r="G103">
            <v>41</v>
          </cell>
          <cell r="H103">
            <v>41</v>
          </cell>
        </row>
        <row r="104">
          <cell r="C104" t="str">
            <v>15CĐ-ĐĐT2</v>
          </cell>
          <cell r="D104">
            <v>41</v>
          </cell>
          <cell r="E104">
            <v>41</v>
          </cell>
          <cell r="F104">
            <v>41</v>
          </cell>
          <cell r="G104">
            <v>41</v>
          </cell>
          <cell r="H104">
            <v>41</v>
          </cell>
        </row>
        <row r="105">
          <cell r="C105" t="str">
            <v>15CĐ-ĐĐT3</v>
          </cell>
          <cell r="D105">
            <v>44</v>
          </cell>
          <cell r="E105">
            <v>44</v>
          </cell>
          <cell r="F105">
            <v>44</v>
          </cell>
          <cell r="G105">
            <v>44</v>
          </cell>
          <cell r="H105">
            <v>44</v>
          </cell>
        </row>
        <row r="106">
          <cell r="C106" t="str">
            <v>15CĐ-ĐĐT4</v>
          </cell>
          <cell r="D106">
            <v>44</v>
          </cell>
          <cell r="E106">
            <v>44</v>
          </cell>
          <cell r="F106">
            <v>44</v>
          </cell>
          <cell r="G106">
            <v>44</v>
          </cell>
          <cell r="H106">
            <v>44</v>
          </cell>
        </row>
        <row r="107">
          <cell r="C107" t="str">
            <v>15CĐ-ĐĐT5</v>
          </cell>
          <cell r="D107">
            <v>40</v>
          </cell>
          <cell r="E107">
            <v>40</v>
          </cell>
          <cell r="F107">
            <v>40</v>
          </cell>
          <cell r="G107">
            <v>40</v>
          </cell>
          <cell r="H107">
            <v>40</v>
          </cell>
        </row>
        <row r="108">
          <cell r="C108" t="str">
            <v>15CĐ-ĐĐT6</v>
          </cell>
          <cell r="D108">
            <v>44</v>
          </cell>
          <cell r="E108">
            <v>44</v>
          </cell>
          <cell r="F108">
            <v>44</v>
          </cell>
          <cell r="G108">
            <v>44</v>
          </cell>
          <cell r="H108">
            <v>44</v>
          </cell>
        </row>
        <row r="109">
          <cell r="C109" t="str">
            <v>15CĐ-ĐĐT7</v>
          </cell>
          <cell r="D109">
            <v>41</v>
          </cell>
          <cell r="E109">
            <v>41</v>
          </cell>
          <cell r="F109">
            <v>41</v>
          </cell>
          <cell r="G109">
            <v>41</v>
          </cell>
          <cell r="H109">
            <v>41</v>
          </cell>
        </row>
        <row r="110">
          <cell r="C110" t="str">
            <v>15CĐ-ĐĐT8</v>
          </cell>
          <cell r="D110">
            <v>39</v>
          </cell>
          <cell r="E110">
            <v>39</v>
          </cell>
          <cell r="F110">
            <v>39</v>
          </cell>
          <cell r="G110">
            <v>39</v>
          </cell>
          <cell r="H110">
            <v>39</v>
          </cell>
        </row>
        <row r="111">
          <cell r="C111" t="str">
            <v>15TN-Đ</v>
          </cell>
          <cell r="D111">
            <v>17</v>
          </cell>
          <cell r="E111">
            <v>17</v>
          </cell>
          <cell r="F111">
            <v>17</v>
          </cell>
          <cell r="G111">
            <v>17</v>
          </cell>
          <cell r="H111">
            <v>17</v>
          </cell>
        </row>
        <row r="112">
          <cell r="C112" t="str">
            <v>15TCT-Đ</v>
          </cell>
          <cell r="D112">
            <v>21</v>
          </cell>
          <cell r="E112">
            <v>21</v>
          </cell>
          <cell r="F112">
            <v>21</v>
          </cell>
          <cell r="G112">
            <v>21</v>
          </cell>
          <cell r="H112">
            <v>21</v>
          </cell>
        </row>
        <row r="113">
          <cell r="C113" t="str">
            <v>15TC-Đ</v>
          </cell>
          <cell r="D113">
            <v>19</v>
          </cell>
          <cell r="E113">
            <v>19</v>
          </cell>
          <cell r="F113">
            <v>19</v>
          </cell>
          <cell r="G113">
            <v>19</v>
          </cell>
          <cell r="H113">
            <v>19</v>
          </cell>
        </row>
        <row r="114">
          <cell r="C114" t="str">
            <v>15TCN-Đ</v>
          </cell>
          <cell r="D114">
            <v>21</v>
          </cell>
          <cell r="E114">
            <v>21</v>
          </cell>
          <cell r="F114">
            <v>21</v>
          </cell>
          <cell r="G114">
            <v>21</v>
          </cell>
          <cell r="H114">
            <v>21</v>
          </cell>
        </row>
        <row r="115">
          <cell r="C115" t="str">
            <v>15TCN-ĐT</v>
          </cell>
          <cell r="D115">
            <v>26</v>
          </cell>
          <cell r="E115">
            <v>26</v>
          </cell>
          <cell r="F115">
            <v>26</v>
          </cell>
          <cell r="G115">
            <v>26</v>
          </cell>
          <cell r="H115">
            <v>26</v>
          </cell>
        </row>
        <row r="116">
          <cell r="C116" t="str">
            <v>15CĐ-LTĐ</v>
          </cell>
          <cell r="D116">
            <v>29</v>
          </cell>
          <cell r="E116">
            <v>29</v>
          </cell>
          <cell r="F116">
            <v>29</v>
          </cell>
          <cell r="G116">
            <v>29</v>
          </cell>
          <cell r="H116">
            <v>29</v>
          </cell>
        </row>
        <row r="117">
          <cell r="C117" t="str">
            <v>16CĐ-ĐĐT1</v>
          </cell>
          <cell r="D117">
            <v>48</v>
          </cell>
          <cell r="E117">
            <v>59</v>
          </cell>
          <cell r="F117">
            <v>59</v>
          </cell>
          <cell r="G117">
            <v>59</v>
          </cell>
          <cell r="H117">
            <v>59</v>
          </cell>
        </row>
        <row r="118">
          <cell r="C118" t="str">
            <v>16CĐ-ĐĐT2</v>
          </cell>
          <cell r="D118">
            <v>51</v>
          </cell>
          <cell r="E118">
            <v>59</v>
          </cell>
          <cell r="F118">
            <v>59</v>
          </cell>
          <cell r="G118">
            <v>59</v>
          </cell>
          <cell r="H118">
            <v>59</v>
          </cell>
        </row>
        <row r="119">
          <cell r="C119" t="str">
            <v>16CĐ-ĐĐT3</v>
          </cell>
          <cell r="D119">
            <v>51</v>
          </cell>
          <cell r="E119">
            <v>59</v>
          </cell>
          <cell r="F119">
            <v>59</v>
          </cell>
          <cell r="G119">
            <v>59</v>
          </cell>
          <cell r="H119">
            <v>59</v>
          </cell>
        </row>
        <row r="120">
          <cell r="C120" t="str">
            <v>16CĐ-ĐĐT4</v>
          </cell>
          <cell r="D120">
            <v>51</v>
          </cell>
          <cell r="E120">
            <v>59</v>
          </cell>
          <cell r="F120">
            <v>59</v>
          </cell>
          <cell r="G120">
            <v>59</v>
          </cell>
          <cell r="H120">
            <v>59</v>
          </cell>
        </row>
        <row r="121">
          <cell r="C121" t="str">
            <v>16CĐ-ĐĐT5</v>
          </cell>
          <cell r="D121">
            <v>51</v>
          </cell>
          <cell r="E121">
            <v>59</v>
          </cell>
          <cell r="F121">
            <v>59</v>
          </cell>
          <cell r="G121">
            <v>59</v>
          </cell>
          <cell r="H121">
            <v>59</v>
          </cell>
        </row>
        <row r="122">
          <cell r="C122" t="str">
            <v>16CĐ-ĐĐT6</v>
          </cell>
          <cell r="D122">
            <v>49</v>
          </cell>
          <cell r="E122">
            <v>58</v>
          </cell>
          <cell r="F122">
            <v>58</v>
          </cell>
          <cell r="G122">
            <v>58</v>
          </cell>
          <cell r="H122">
            <v>58</v>
          </cell>
        </row>
        <row r="123">
          <cell r="C123" t="str">
            <v>16CĐ-ĐĐT7</v>
          </cell>
          <cell r="D123">
            <v>52</v>
          </cell>
          <cell r="E123">
            <v>58</v>
          </cell>
          <cell r="F123">
            <v>58</v>
          </cell>
          <cell r="G123">
            <v>58</v>
          </cell>
          <cell r="H123">
            <v>58</v>
          </cell>
        </row>
        <row r="124">
          <cell r="C124" t="str">
            <v>16CĐ-ĐĐT8</v>
          </cell>
          <cell r="D124">
            <v>46</v>
          </cell>
          <cell r="E124">
            <v>58</v>
          </cell>
          <cell r="F124">
            <v>58</v>
          </cell>
          <cell r="G124">
            <v>58</v>
          </cell>
          <cell r="H124">
            <v>58</v>
          </cell>
        </row>
        <row r="125">
          <cell r="C125" t="str">
            <v>16CĐ-ĐĐT9</v>
          </cell>
          <cell r="D125">
            <v>54</v>
          </cell>
          <cell r="E125">
            <v>58</v>
          </cell>
          <cell r="F125">
            <v>58</v>
          </cell>
          <cell r="G125">
            <v>58</v>
          </cell>
          <cell r="H125">
            <v>58</v>
          </cell>
        </row>
        <row r="126">
          <cell r="C126" t="str">
            <v>16TN-Đ</v>
          </cell>
          <cell r="D126">
            <v>7</v>
          </cell>
          <cell r="E126">
            <v>10</v>
          </cell>
          <cell r="F126">
            <v>10</v>
          </cell>
          <cell r="G126">
            <v>10</v>
          </cell>
          <cell r="H126">
            <v>10</v>
          </cell>
        </row>
        <row r="127">
          <cell r="C127" t="str">
            <v>16TCT-Đ</v>
          </cell>
          <cell r="D127">
            <v>43</v>
          </cell>
          <cell r="E127">
            <v>65</v>
          </cell>
          <cell r="F127">
            <v>65</v>
          </cell>
          <cell r="G127">
            <v>65</v>
          </cell>
          <cell r="H127">
            <v>65</v>
          </cell>
        </row>
        <row r="128">
          <cell r="C128" t="str">
            <v>16TCN-Đ</v>
          </cell>
          <cell r="D128">
            <v>67</v>
          </cell>
          <cell r="E128">
            <v>76</v>
          </cell>
          <cell r="F128">
            <v>76</v>
          </cell>
          <cell r="G128">
            <v>76</v>
          </cell>
          <cell r="H128">
            <v>76</v>
          </cell>
        </row>
        <row r="129">
          <cell r="C129" t="str">
            <v>16TCN-ĐT</v>
          </cell>
          <cell r="D129">
            <v>57</v>
          </cell>
          <cell r="E129">
            <v>64</v>
          </cell>
          <cell r="F129">
            <v>64</v>
          </cell>
          <cell r="G129">
            <v>64</v>
          </cell>
          <cell r="H129">
            <v>64</v>
          </cell>
        </row>
        <row r="130">
          <cell r="C130" t="str">
            <v>16CĐ-LTĐĐT</v>
          </cell>
          <cell r="D130">
            <v>19</v>
          </cell>
          <cell r="E130">
            <v>19</v>
          </cell>
          <cell r="F130">
            <v>19</v>
          </cell>
          <cell r="G130">
            <v>19</v>
          </cell>
          <cell r="H130">
            <v>19</v>
          </cell>
        </row>
        <row r="131">
          <cell r="C131" t="str">
            <v>17TCN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C132" t="str">
            <v>17CĐN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C133" t="str">
            <v>17TC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C134" t="str">
            <v>17CĐ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</row>
        <row r="135">
          <cell r="C135" t="str">
            <v>17CĐLT</v>
          </cell>
          <cell r="D135"/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C136" t="str">
            <v>Tổng khoa</v>
          </cell>
          <cell r="D136">
            <v>1614</v>
          </cell>
          <cell r="E136">
            <v>1479</v>
          </cell>
          <cell r="F136">
            <v>1479</v>
          </cell>
          <cell r="G136">
            <v>1479</v>
          </cell>
          <cell r="H136">
            <v>1479</v>
          </cell>
        </row>
        <row r="137">
          <cell r="C137" t="str">
            <v>13CÐ-NL1</v>
          </cell>
          <cell r="D137">
            <v>47</v>
          </cell>
          <cell r="E137">
            <v>5</v>
          </cell>
          <cell r="F137">
            <v>5</v>
          </cell>
          <cell r="G137">
            <v>5</v>
          </cell>
          <cell r="H137">
            <v>5</v>
          </cell>
        </row>
        <row r="138">
          <cell r="C138" t="str">
            <v>13TC-ÐL</v>
          </cell>
          <cell r="D138">
            <v>25</v>
          </cell>
          <cell r="E138">
            <v>11</v>
          </cell>
          <cell r="F138">
            <v>11</v>
          </cell>
          <cell r="G138">
            <v>11</v>
          </cell>
          <cell r="H138">
            <v>11</v>
          </cell>
        </row>
        <row r="139">
          <cell r="C139" t="str">
            <v>14CĐNL01</v>
          </cell>
          <cell r="D139">
            <v>34</v>
          </cell>
          <cell r="E139">
            <v>34</v>
          </cell>
          <cell r="F139">
            <v>34</v>
          </cell>
          <cell r="G139">
            <v>34</v>
          </cell>
          <cell r="H139">
            <v>34</v>
          </cell>
        </row>
        <row r="140">
          <cell r="C140" t="str">
            <v>14TCĐL01</v>
          </cell>
          <cell r="D140">
            <v>30</v>
          </cell>
          <cell r="E140">
            <v>11</v>
          </cell>
          <cell r="F140">
            <v>11</v>
          </cell>
          <cell r="G140">
            <v>11</v>
          </cell>
          <cell r="H140">
            <v>11</v>
          </cell>
        </row>
        <row r="141">
          <cell r="C141" t="str">
            <v>15CĐ-ĐL1</v>
          </cell>
          <cell r="D141">
            <v>41</v>
          </cell>
          <cell r="E141">
            <v>41</v>
          </cell>
          <cell r="F141">
            <v>41</v>
          </cell>
          <cell r="G141">
            <v>41</v>
          </cell>
          <cell r="H141">
            <v>41</v>
          </cell>
        </row>
        <row r="142">
          <cell r="C142" t="str">
            <v>15CĐ-ĐL2</v>
          </cell>
          <cell r="D142">
            <v>35</v>
          </cell>
          <cell r="E142">
            <v>35</v>
          </cell>
          <cell r="F142">
            <v>35</v>
          </cell>
          <cell r="G142">
            <v>35</v>
          </cell>
          <cell r="H142">
            <v>35</v>
          </cell>
        </row>
        <row r="143">
          <cell r="C143" t="str">
            <v>15CĐ-ĐL3</v>
          </cell>
          <cell r="D143">
            <v>37</v>
          </cell>
          <cell r="E143">
            <v>37</v>
          </cell>
          <cell r="F143">
            <v>37</v>
          </cell>
          <cell r="G143">
            <v>37</v>
          </cell>
          <cell r="H143">
            <v>37</v>
          </cell>
        </row>
        <row r="144">
          <cell r="C144" t="str">
            <v>15TN-NL</v>
          </cell>
          <cell r="D144">
            <v>14</v>
          </cell>
          <cell r="E144">
            <v>14</v>
          </cell>
          <cell r="F144">
            <v>14</v>
          </cell>
          <cell r="G144">
            <v>14</v>
          </cell>
          <cell r="H144">
            <v>14</v>
          </cell>
        </row>
        <row r="145">
          <cell r="C145" t="str">
            <v>15TCT-NL</v>
          </cell>
          <cell r="D145">
            <v>12</v>
          </cell>
          <cell r="E145">
            <v>12</v>
          </cell>
          <cell r="F145">
            <v>12</v>
          </cell>
          <cell r="G145">
            <v>12</v>
          </cell>
          <cell r="H145">
            <v>12</v>
          </cell>
        </row>
        <row r="146">
          <cell r="C146" t="str">
            <v>15TC-NL</v>
          </cell>
          <cell r="D146">
            <v>6</v>
          </cell>
          <cell r="E146">
            <v>6</v>
          </cell>
          <cell r="F146">
            <v>6</v>
          </cell>
          <cell r="G146">
            <v>6</v>
          </cell>
          <cell r="H146">
            <v>6</v>
          </cell>
        </row>
        <row r="147">
          <cell r="C147" t="str">
            <v>15TCN-LĐL</v>
          </cell>
          <cell r="D147">
            <v>31</v>
          </cell>
          <cell r="E147">
            <v>31</v>
          </cell>
          <cell r="F147">
            <v>31</v>
          </cell>
          <cell r="G147">
            <v>31</v>
          </cell>
          <cell r="H147">
            <v>31</v>
          </cell>
        </row>
        <row r="148">
          <cell r="C148" t="str">
            <v>16CĐ-ĐL1</v>
          </cell>
          <cell r="D148">
            <v>44</v>
          </cell>
          <cell r="E148">
            <v>55</v>
          </cell>
          <cell r="F148">
            <v>55</v>
          </cell>
          <cell r="G148">
            <v>55</v>
          </cell>
          <cell r="H148">
            <v>55</v>
          </cell>
        </row>
        <row r="149">
          <cell r="C149" t="str">
            <v>16CĐ-ĐL2</v>
          </cell>
          <cell r="D149">
            <v>51</v>
          </cell>
          <cell r="E149">
            <v>55</v>
          </cell>
          <cell r="F149">
            <v>55</v>
          </cell>
          <cell r="G149">
            <v>55</v>
          </cell>
          <cell r="H149">
            <v>55</v>
          </cell>
        </row>
        <row r="150">
          <cell r="C150" t="str">
            <v>16CĐ-ĐL3</v>
          </cell>
          <cell r="D150">
            <v>49</v>
          </cell>
          <cell r="E150">
            <v>55</v>
          </cell>
          <cell r="F150">
            <v>55</v>
          </cell>
          <cell r="G150">
            <v>55</v>
          </cell>
          <cell r="H150">
            <v>55</v>
          </cell>
        </row>
        <row r="151">
          <cell r="C151" t="str">
            <v>16CĐ-ĐL4</v>
          </cell>
          <cell r="D151">
            <v>26</v>
          </cell>
          <cell r="E151">
            <v>55</v>
          </cell>
          <cell r="F151">
            <v>55</v>
          </cell>
          <cell r="G151">
            <v>55</v>
          </cell>
          <cell r="H151">
            <v>55</v>
          </cell>
        </row>
        <row r="152">
          <cell r="C152" t="str">
            <v>16TCN-LĐL1</v>
          </cell>
          <cell r="D152">
            <v>48</v>
          </cell>
          <cell r="E152">
            <v>56</v>
          </cell>
          <cell r="F152">
            <v>56</v>
          </cell>
          <cell r="G152">
            <v>56</v>
          </cell>
          <cell r="H152">
            <v>56</v>
          </cell>
        </row>
        <row r="153">
          <cell r="C153" t="str">
            <v>16TCN-LĐL2</v>
          </cell>
          <cell r="D153">
            <v>37</v>
          </cell>
          <cell r="E153">
            <v>55</v>
          </cell>
          <cell r="F153">
            <v>55</v>
          </cell>
          <cell r="G153">
            <v>55</v>
          </cell>
          <cell r="H153">
            <v>55</v>
          </cell>
        </row>
        <row r="154">
          <cell r="C154" t="str">
            <v>17TCN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</row>
        <row r="155">
          <cell r="C155" t="str">
            <v>17CĐN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C156" t="str">
            <v>17TC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</row>
        <row r="157">
          <cell r="C157" t="str">
            <v>17CĐ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C158" t="str">
            <v>17CĐLT</v>
          </cell>
          <cell r="D158"/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C159" t="str">
            <v>Tổng khoa</v>
          </cell>
          <cell r="D159">
            <v>567</v>
          </cell>
          <cell r="E159">
            <v>568</v>
          </cell>
          <cell r="F159">
            <v>568</v>
          </cell>
          <cell r="G159">
            <v>568</v>
          </cell>
          <cell r="H159">
            <v>568</v>
          </cell>
        </row>
        <row r="160">
          <cell r="C160" t="str">
            <v>13CÐ-Ô1</v>
          </cell>
          <cell r="D160">
            <v>56</v>
          </cell>
          <cell r="E160">
            <v>4</v>
          </cell>
          <cell r="F160">
            <v>4</v>
          </cell>
          <cell r="G160">
            <v>4</v>
          </cell>
          <cell r="H160">
            <v>4</v>
          </cell>
        </row>
        <row r="161">
          <cell r="C161" t="str">
            <v>13CÐ-Ô2</v>
          </cell>
          <cell r="D161">
            <v>57</v>
          </cell>
          <cell r="E161">
            <v>14</v>
          </cell>
          <cell r="F161">
            <v>14</v>
          </cell>
          <cell r="G161">
            <v>14</v>
          </cell>
          <cell r="H161">
            <v>14</v>
          </cell>
        </row>
        <row r="162">
          <cell r="C162" t="str">
            <v>13CÐ-Ô3</v>
          </cell>
          <cell r="D162">
            <v>56</v>
          </cell>
          <cell r="E162">
            <v>13</v>
          </cell>
          <cell r="F162">
            <v>13</v>
          </cell>
          <cell r="G162">
            <v>13</v>
          </cell>
          <cell r="H162">
            <v>13</v>
          </cell>
        </row>
        <row r="163">
          <cell r="C163" t="str">
            <v>13TC-Ô1</v>
          </cell>
          <cell r="D163">
            <v>50</v>
          </cell>
          <cell r="E163">
            <v>6</v>
          </cell>
          <cell r="F163">
            <v>6</v>
          </cell>
          <cell r="G163">
            <v>6</v>
          </cell>
          <cell r="H163">
            <v>6</v>
          </cell>
        </row>
        <row r="164">
          <cell r="C164" t="str">
            <v>14CÐ-Ô1</v>
          </cell>
          <cell r="D164">
            <v>51</v>
          </cell>
          <cell r="E164">
            <v>51</v>
          </cell>
          <cell r="F164">
            <v>51</v>
          </cell>
          <cell r="G164">
            <v>51</v>
          </cell>
          <cell r="H164">
            <v>51</v>
          </cell>
        </row>
        <row r="165">
          <cell r="C165" t="str">
            <v>14CÐ-Ô2</v>
          </cell>
          <cell r="D165">
            <v>53</v>
          </cell>
          <cell r="E165">
            <v>53</v>
          </cell>
          <cell r="F165">
            <v>53</v>
          </cell>
          <cell r="G165">
            <v>53</v>
          </cell>
          <cell r="H165">
            <v>53</v>
          </cell>
        </row>
        <row r="166">
          <cell r="C166" t="str">
            <v>14CÐ-Ô3</v>
          </cell>
          <cell r="D166">
            <v>49</v>
          </cell>
          <cell r="E166">
            <v>49</v>
          </cell>
          <cell r="F166">
            <v>49</v>
          </cell>
          <cell r="G166">
            <v>49</v>
          </cell>
          <cell r="H166">
            <v>49</v>
          </cell>
        </row>
        <row r="167">
          <cell r="C167" t="str">
            <v>14CÐ-Ô4</v>
          </cell>
          <cell r="D167">
            <v>49</v>
          </cell>
          <cell r="E167">
            <v>49</v>
          </cell>
          <cell r="F167">
            <v>49</v>
          </cell>
          <cell r="G167">
            <v>49</v>
          </cell>
          <cell r="H167">
            <v>49</v>
          </cell>
        </row>
        <row r="168">
          <cell r="C168" t="str">
            <v>14TC-ÔT01</v>
          </cell>
          <cell r="D168">
            <v>34</v>
          </cell>
          <cell r="E168">
            <v>15</v>
          </cell>
          <cell r="F168">
            <v>15</v>
          </cell>
          <cell r="G168">
            <v>15</v>
          </cell>
          <cell r="H168">
            <v>15</v>
          </cell>
        </row>
        <row r="169">
          <cell r="C169" t="str">
            <v>14TC-ÔT02</v>
          </cell>
          <cell r="D169">
            <v>25</v>
          </cell>
          <cell r="E169">
            <v>12</v>
          </cell>
          <cell r="F169">
            <v>12</v>
          </cell>
          <cell r="G169">
            <v>12</v>
          </cell>
          <cell r="H169">
            <v>12</v>
          </cell>
        </row>
        <row r="170">
          <cell r="C170" t="str">
            <v>15CĐ-Ô1</v>
          </cell>
          <cell r="D170">
            <v>56</v>
          </cell>
          <cell r="E170">
            <v>56</v>
          </cell>
          <cell r="F170">
            <v>56</v>
          </cell>
          <cell r="G170">
            <v>56</v>
          </cell>
          <cell r="H170">
            <v>56</v>
          </cell>
        </row>
        <row r="171">
          <cell r="C171" t="str">
            <v>15CĐ-Ô2</v>
          </cell>
          <cell r="D171">
            <v>53</v>
          </cell>
          <cell r="E171">
            <v>53</v>
          </cell>
          <cell r="F171">
            <v>53</v>
          </cell>
          <cell r="G171">
            <v>53</v>
          </cell>
          <cell r="H171">
            <v>53</v>
          </cell>
        </row>
        <row r="172">
          <cell r="C172" t="str">
            <v>15CĐ-Ô3</v>
          </cell>
          <cell r="D172">
            <v>53</v>
          </cell>
          <cell r="E172">
            <v>53</v>
          </cell>
          <cell r="F172">
            <v>53</v>
          </cell>
          <cell r="G172">
            <v>53</v>
          </cell>
          <cell r="H172">
            <v>53</v>
          </cell>
        </row>
        <row r="173">
          <cell r="C173" t="str">
            <v>15CĐ-Ô4</v>
          </cell>
          <cell r="D173">
            <v>51</v>
          </cell>
          <cell r="E173">
            <v>51</v>
          </cell>
          <cell r="F173">
            <v>51</v>
          </cell>
          <cell r="G173">
            <v>51</v>
          </cell>
          <cell r="H173">
            <v>51</v>
          </cell>
        </row>
        <row r="174">
          <cell r="C174" t="str">
            <v>15CĐ-Ô5</v>
          </cell>
          <cell r="D174">
            <v>53</v>
          </cell>
          <cell r="E174">
            <v>53</v>
          </cell>
          <cell r="F174">
            <v>53</v>
          </cell>
          <cell r="G174">
            <v>53</v>
          </cell>
          <cell r="H174">
            <v>53</v>
          </cell>
        </row>
        <row r="175">
          <cell r="C175" t="str">
            <v>15CĐ-Ô6</v>
          </cell>
          <cell r="D175">
            <v>53</v>
          </cell>
          <cell r="E175">
            <v>53</v>
          </cell>
          <cell r="F175">
            <v>53</v>
          </cell>
          <cell r="G175">
            <v>53</v>
          </cell>
          <cell r="H175">
            <v>53</v>
          </cell>
        </row>
        <row r="176">
          <cell r="C176" t="str">
            <v>15TN-Ô</v>
          </cell>
          <cell r="D176">
            <v>9</v>
          </cell>
          <cell r="E176">
            <v>9</v>
          </cell>
          <cell r="F176">
            <v>9</v>
          </cell>
          <cell r="G176">
            <v>9</v>
          </cell>
          <cell r="H176">
            <v>9</v>
          </cell>
        </row>
        <row r="177">
          <cell r="C177" t="str">
            <v>15TCT-Ô</v>
          </cell>
          <cell r="D177">
            <v>21</v>
          </cell>
          <cell r="E177">
            <v>21</v>
          </cell>
          <cell r="F177">
            <v>21</v>
          </cell>
          <cell r="G177">
            <v>21</v>
          </cell>
          <cell r="H177">
            <v>21</v>
          </cell>
        </row>
        <row r="178">
          <cell r="C178" t="str">
            <v>15TC-Ô</v>
          </cell>
          <cell r="D178">
            <v>23</v>
          </cell>
          <cell r="E178">
            <v>23</v>
          </cell>
          <cell r="F178">
            <v>23</v>
          </cell>
          <cell r="G178">
            <v>23</v>
          </cell>
          <cell r="H178">
            <v>23</v>
          </cell>
        </row>
        <row r="179">
          <cell r="C179" t="str">
            <v>15TCN-Ô1</v>
          </cell>
          <cell r="D179">
            <v>32</v>
          </cell>
          <cell r="E179">
            <v>32</v>
          </cell>
          <cell r="F179">
            <v>32</v>
          </cell>
          <cell r="G179">
            <v>32</v>
          </cell>
          <cell r="H179">
            <v>32</v>
          </cell>
        </row>
        <row r="180">
          <cell r="C180" t="str">
            <v>15TCN-Ô2</v>
          </cell>
          <cell r="D180">
            <v>31</v>
          </cell>
          <cell r="E180">
            <v>31</v>
          </cell>
          <cell r="F180">
            <v>31</v>
          </cell>
          <cell r="G180">
            <v>31</v>
          </cell>
          <cell r="H180">
            <v>31</v>
          </cell>
        </row>
        <row r="181">
          <cell r="C181" t="str">
            <v>15CĐN-Ô</v>
          </cell>
          <cell r="D181">
            <v>29</v>
          </cell>
          <cell r="E181">
            <v>29</v>
          </cell>
          <cell r="F181">
            <v>29</v>
          </cell>
          <cell r="G181">
            <v>29</v>
          </cell>
          <cell r="H181">
            <v>29</v>
          </cell>
        </row>
        <row r="182">
          <cell r="C182" t="str">
            <v>15CĐ-LTÔTÔ</v>
          </cell>
          <cell r="D182">
            <v>12</v>
          </cell>
          <cell r="E182">
            <v>12</v>
          </cell>
          <cell r="F182">
            <v>12</v>
          </cell>
          <cell r="G182">
            <v>12</v>
          </cell>
          <cell r="H182">
            <v>12</v>
          </cell>
        </row>
        <row r="183">
          <cell r="C183" t="str">
            <v>16CĐ-Ô1</v>
          </cell>
          <cell r="D183">
            <v>58</v>
          </cell>
          <cell r="E183">
            <v>63</v>
          </cell>
          <cell r="F183">
            <v>63</v>
          </cell>
          <cell r="G183">
            <v>63</v>
          </cell>
          <cell r="H183">
            <v>63</v>
          </cell>
        </row>
        <row r="184">
          <cell r="C184" t="str">
            <v>16CĐ-Ô2</v>
          </cell>
          <cell r="D184">
            <v>50</v>
          </cell>
          <cell r="E184">
            <v>63</v>
          </cell>
          <cell r="F184">
            <v>63</v>
          </cell>
          <cell r="G184">
            <v>63</v>
          </cell>
          <cell r="H184">
            <v>63</v>
          </cell>
        </row>
        <row r="185">
          <cell r="C185" t="str">
            <v>16CĐ-Ô3</v>
          </cell>
          <cell r="D185">
            <v>59</v>
          </cell>
          <cell r="E185">
            <v>63</v>
          </cell>
          <cell r="F185">
            <v>63</v>
          </cell>
          <cell r="G185">
            <v>63</v>
          </cell>
          <cell r="H185">
            <v>63</v>
          </cell>
        </row>
        <row r="186">
          <cell r="C186" t="str">
            <v>16CĐ-Ô4</v>
          </cell>
          <cell r="D186">
            <v>57</v>
          </cell>
          <cell r="E186">
            <v>63</v>
          </cell>
          <cell r="F186">
            <v>63</v>
          </cell>
          <cell r="G186">
            <v>63</v>
          </cell>
          <cell r="H186">
            <v>63</v>
          </cell>
        </row>
        <row r="187">
          <cell r="C187" t="str">
            <v>16CĐ-Ô5</v>
          </cell>
          <cell r="D187">
            <v>61</v>
          </cell>
          <cell r="E187">
            <v>62</v>
          </cell>
          <cell r="F187">
            <v>62</v>
          </cell>
          <cell r="G187">
            <v>62</v>
          </cell>
          <cell r="H187">
            <v>62</v>
          </cell>
        </row>
        <row r="188">
          <cell r="C188" t="str">
            <v>16CĐ-Ô6</v>
          </cell>
          <cell r="D188">
            <v>53</v>
          </cell>
          <cell r="E188">
            <v>62</v>
          </cell>
          <cell r="F188">
            <v>62</v>
          </cell>
          <cell r="G188">
            <v>62</v>
          </cell>
          <cell r="H188">
            <v>62</v>
          </cell>
        </row>
        <row r="189">
          <cell r="C189" t="str">
            <v>16CĐ-Ô7</v>
          </cell>
          <cell r="D189">
            <v>56</v>
          </cell>
          <cell r="E189">
            <v>62</v>
          </cell>
          <cell r="F189">
            <v>62</v>
          </cell>
          <cell r="G189">
            <v>62</v>
          </cell>
          <cell r="H189">
            <v>62</v>
          </cell>
        </row>
        <row r="190">
          <cell r="C190" t="str">
            <v>16CĐ-Ô8</v>
          </cell>
          <cell r="D190">
            <v>51</v>
          </cell>
          <cell r="E190">
            <v>62</v>
          </cell>
          <cell r="F190">
            <v>62</v>
          </cell>
          <cell r="G190">
            <v>62</v>
          </cell>
          <cell r="H190">
            <v>62</v>
          </cell>
        </row>
        <row r="191">
          <cell r="C191" t="str">
            <v>16CĐ-Ô9</v>
          </cell>
          <cell r="D191">
            <v>48</v>
          </cell>
          <cell r="E191">
            <v>62</v>
          </cell>
          <cell r="F191">
            <v>62</v>
          </cell>
          <cell r="G191">
            <v>62</v>
          </cell>
          <cell r="H191">
            <v>62</v>
          </cell>
        </row>
        <row r="192">
          <cell r="C192" t="str">
            <v>16CĐ-Ô10</v>
          </cell>
          <cell r="D192">
            <v>56</v>
          </cell>
          <cell r="E192">
            <v>62</v>
          </cell>
          <cell r="F192">
            <v>62</v>
          </cell>
          <cell r="G192">
            <v>62</v>
          </cell>
          <cell r="H192">
            <v>62</v>
          </cell>
        </row>
        <row r="193">
          <cell r="C193" t="str">
            <v>16CĐ-Ô11</v>
          </cell>
          <cell r="D193">
            <v>51</v>
          </cell>
          <cell r="E193">
            <v>62</v>
          </cell>
          <cell r="F193">
            <v>62</v>
          </cell>
          <cell r="G193">
            <v>62</v>
          </cell>
          <cell r="H193">
            <v>62</v>
          </cell>
        </row>
        <row r="194">
          <cell r="C194" t="str">
            <v>16CĐ-Ô12</v>
          </cell>
          <cell r="D194">
            <v>51</v>
          </cell>
          <cell r="E194">
            <v>62</v>
          </cell>
          <cell r="F194">
            <v>62</v>
          </cell>
          <cell r="G194">
            <v>62</v>
          </cell>
          <cell r="H194">
            <v>62</v>
          </cell>
        </row>
        <row r="195">
          <cell r="C195" t="str">
            <v>16CĐ-Ô13</v>
          </cell>
          <cell r="D195">
            <v>46</v>
          </cell>
          <cell r="E195">
            <v>62</v>
          </cell>
          <cell r="F195">
            <v>62</v>
          </cell>
          <cell r="G195">
            <v>62</v>
          </cell>
          <cell r="H195">
            <v>62</v>
          </cell>
        </row>
        <row r="196">
          <cell r="C196" t="str">
            <v>16TCT-Ô1</v>
          </cell>
          <cell r="D196">
            <v>39</v>
          </cell>
          <cell r="E196">
            <v>55</v>
          </cell>
          <cell r="F196">
            <v>55</v>
          </cell>
          <cell r="G196">
            <v>55</v>
          </cell>
          <cell r="H196">
            <v>55</v>
          </cell>
        </row>
        <row r="197">
          <cell r="C197" t="str">
            <v>16TN-Ô</v>
          </cell>
          <cell r="D197">
            <v>16</v>
          </cell>
          <cell r="E197">
            <v>19</v>
          </cell>
          <cell r="F197">
            <v>19</v>
          </cell>
          <cell r="G197">
            <v>19</v>
          </cell>
          <cell r="H197">
            <v>19</v>
          </cell>
        </row>
        <row r="198">
          <cell r="C198" t="str">
            <v>16TCT-Ô2</v>
          </cell>
          <cell r="D198">
            <v>39</v>
          </cell>
          <cell r="E198">
            <v>54</v>
          </cell>
          <cell r="F198">
            <v>54</v>
          </cell>
          <cell r="G198">
            <v>54</v>
          </cell>
          <cell r="H198">
            <v>54</v>
          </cell>
        </row>
        <row r="199">
          <cell r="C199" t="str">
            <v>16TC-Ô1</v>
          </cell>
          <cell r="D199">
            <v>49</v>
          </cell>
          <cell r="E199">
            <v>56</v>
          </cell>
          <cell r="F199">
            <v>56</v>
          </cell>
          <cell r="G199">
            <v>56</v>
          </cell>
          <cell r="H199">
            <v>56</v>
          </cell>
        </row>
        <row r="200">
          <cell r="C200" t="str">
            <v>16TC-Ô2</v>
          </cell>
          <cell r="D200">
            <v>36</v>
          </cell>
          <cell r="E200">
            <v>57</v>
          </cell>
          <cell r="F200">
            <v>57</v>
          </cell>
          <cell r="G200">
            <v>57</v>
          </cell>
          <cell r="H200">
            <v>57</v>
          </cell>
        </row>
        <row r="201">
          <cell r="C201" t="str">
            <v>16TCN-Ô1</v>
          </cell>
          <cell r="D201">
            <v>56</v>
          </cell>
          <cell r="E201">
            <v>51</v>
          </cell>
          <cell r="F201">
            <v>51</v>
          </cell>
          <cell r="G201">
            <v>51</v>
          </cell>
          <cell r="H201">
            <v>51</v>
          </cell>
        </row>
        <row r="202">
          <cell r="C202" t="str">
            <v>16TCN-Ô2</v>
          </cell>
          <cell r="D202">
            <v>54</v>
          </cell>
          <cell r="E202">
            <v>51</v>
          </cell>
          <cell r="F202">
            <v>51</v>
          </cell>
          <cell r="G202">
            <v>51</v>
          </cell>
          <cell r="H202">
            <v>51</v>
          </cell>
        </row>
        <row r="203">
          <cell r="C203" t="str">
            <v>16TCN-Ô3</v>
          </cell>
          <cell r="D203">
            <v>35</v>
          </cell>
          <cell r="E203">
            <v>50</v>
          </cell>
          <cell r="F203">
            <v>50</v>
          </cell>
          <cell r="G203">
            <v>50</v>
          </cell>
          <cell r="H203">
            <v>50</v>
          </cell>
        </row>
        <row r="204">
          <cell r="C204" t="str">
            <v>16CĐN-Ô1</v>
          </cell>
          <cell r="D204">
            <v>41</v>
          </cell>
          <cell r="E204">
            <v>60</v>
          </cell>
          <cell r="F204">
            <v>60</v>
          </cell>
          <cell r="G204">
            <v>60</v>
          </cell>
          <cell r="H204">
            <v>60</v>
          </cell>
        </row>
        <row r="205">
          <cell r="C205" t="str">
            <v>16CĐN-Ô2</v>
          </cell>
          <cell r="D205">
            <v>40</v>
          </cell>
          <cell r="E205">
            <v>59</v>
          </cell>
          <cell r="F205">
            <v>59</v>
          </cell>
          <cell r="G205">
            <v>59</v>
          </cell>
          <cell r="H205">
            <v>59</v>
          </cell>
        </row>
        <row r="206">
          <cell r="C206" t="str">
            <v>16CĐ-LTÔ</v>
          </cell>
          <cell r="D206">
            <v>18</v>
          </cell>
          <cell r="E206">
            <v>19</v>
          </cell>
          <cell r="F206">
            <v>19</v>
          </cell>
          <cell r="G206">
            <v>19</v>
          </cell>
          <cell r="H206">
            <v>19</v>
          </cell>
        </row>
        <row r="207">
          <cell r="C207" t="str">
            <v>17TCN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C208" t="str">
            <v>17CĐN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C209" t="str">
            <v>17TC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C210" t="str">
            <v>17CĐ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C211" t="str">
            <v>17CĐLT</v>
          </cell>
          <cell r="D211"/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C212" t="str">
            <v>Tổng khoa</v>
          </cell>
          <cell r="D212">
            <v>2076</v>
          </cell>
          <cell r="E212">
            <v>2083</v>
          </cell>
          <cell r="F212">
            <v>2083</v>
          </cell>
          <cell r="G212">
            <v>2083</v>
          </cell>
          <cell r="H212">
            <v>2083</v>
          </cell>
        </row>
        <row r="213">
          <cell r="C213" t="str">
            <v>13CÐ-M</v>
          </cell>
          <cell r="D213">
            <v>54</v>
          </cell>
          <cell r="E213">
            <v>3</v>
          </cell>
          <cell r="F213">
            <v>3</v>
          </cell>
          <cell r="G213">
            <v>3</v>
          </cell>
          <cell r="H213">
            <v>3</v>
          </cell>
        </row>
        <row r="214">
          <cell r="C214" t="str">
            <v>13TC-MT</v>
          </cell>
          <cell r="D214">
            <v>21</v>
          </cell>
          <cell r="E214">
            <v>2</v>
          </cell>
          <cell r="F214">
            <v>2</v>
          </cell>
          <cell r="G214">
            <v>2</v>
          </cell>
          <cell r="H214">
            <v>2</v>
          </cell>
        </row>
        <row r="215">
          <cell r="C215" t="str">
            <v>14CĐMT01</v>
          </cell>
          <cell r="D215">
            <v>35</v>
          </cell>
          <cell r="E215">
            <v>35</v>
          </cell>
          <cell r="F215">
            <v>35</v>
          </cell>
          <cell r="G215">
            <v>35</v>
          </cell>
          <cell r="H215">
            <v>35</v>
          </cell>
        </row>
        <row r="216">
          <cell r="C216" t="str">
            <v>14TCMT01</v>
          </cell>
          <cell r="D216">
            <v>27</v>
          </cell>
          <cell r="E216">
            <v>4</v>
          </cell>
          <cell r="F216">
            <v>4</v>
          </cell>
          <cell r="G216">
            <v>4</v>
          </cell>
          <cell r="H216">
            <v>4</v>
          </cell>
        </row>
        <row r="217">
          <cell r="C217" t="str">
            <v>15CĐ-MTT1</v>
          </cell>
          <cell r="D217">
            <v>66</v>
          </cell>
          <cell r="E217">
            <v>66</v>
          </cell>
          <cell r="F217">
            <v>66</v>
          </cell>
          <cell r="G217">
            <v>66</v>
          </cell>
          <cell r="H217">
            <v>66</v>
          </cell>
        </row>
        <row r="218">
          <cell r="C218" t="str">
            <v>15CĐ-MTT2</v>
          </cell>
          <cell r="D218">
            <v>64</v>
          </cell>
          <cell r="E218">
            <v>64</v>
          </cell>
          <cell r="F218">
            <v>64</v>
          </cell>
          <cell r="G218">
            <v>64</v>
          </cell>
          <cell r="H218">
            <v>64</v>
          </cell>
        </row>
        <row r="219">
          <cell r="C219" t="str">
            <v>15TN-MTT</v>
          </cell>
          <cell r="D219">
            <v>2</v>
          </cell>
          <cell r="E219">
            <v>2</v>
          </cell>
          <cell r="F219">
            <v>2</v>
          </cell>
          <cell r="G219">
            <v>2</v>
          </cell>
          <cell r="H219">
            <v>2</v>
          </cell>
        </row>
        <row r="220">
          <cell r="C220" t="str">
            <v>15TCT-MTT</v>
          </cell>
          <cell r="D220">
            <v>3</v>
          </cell>
          <cell r="E220">
            <v>3</v>
          </cell>
          <cell r="F220">
            <v>3</v>
          </cell>
          <cell r="G220">
            <v>3</v>
          </cell>
          <cell r="H220">
            <v>3</v>
          </cell>
        </row>
        <row r="221">
          <cell r="C221" t="str">
            <v>15TCN-MTT</v>
          </cell>
          <cell r="D221">
            <v>22</v>
          </cell>
          <cell r="E221">
            <v>22</v>
          </cell>
          <cell r="F221">
            <v>22</v>
          </cell>
          <cell r="G221">
            <v>22</v>
          </cell>
          <cell r="H221">
            <v>22</v>
          </cell>
        </row>
        <row r="222">
          <cell r="C222" t="str">
            <v>16CĐ-MTT1</v>
          </cell>
          <cell r="D222">
            <v>56</v>
          </cell>
          <cell r="E222">
            <v>67</v>
          </cell>
          <cell r="F222">
            <v>67</v>
          </cell>
          <cell r="G222">
            <v>67</v>
          </cell>
          <cell r="H222">
            <v>67</v>
          </cell>
        </row>
        <row r="223">
          <cell r="C223" t="str">
            <v>16CĐ-MTT2</v>
          </cell>
          <cell r="D223">
            <v>60</v>
          </cell>
          <cell r="E223">
            <v>66</v>
          </cell>
          <cell r="F223">
            <v>66</v>
          </cell>
          <cell r="G223">
            <v>66</v>
          </cell>
          <cell r="H223">
            <v>66</v>
          </cell>
        </row>
        <row r="224">
          <cell r="C224" t="str">
            <v>16TC-MTT</v>
          </cell>
          <cell r="D224">
            <v>45</v>
          </cell>
          <cell r="E224">
            <v>55</v>
          </cell>
          <cell r="F224">
            <v>55</v>
          </cell>
          <cell r="G224">
            <v>55</v>
          </cell>
          <cell r="H224">
            <v>55</v>
          </cell>
        </row>
        <row r="225">
          <cell r="C225" t="str">
            <v>17TCN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</row>
        <row r="226">
          <cell r="C226" t="str">
            <v>17CĐN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C227" t="str">
            <v>17TC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C228" t="str">
            <v>17CĐ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C229" t="str">
            <v>17CĐLT</v>
          </cell>
          <cell r="D229"/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1"/>
  <sheetViews>
    <sheetView zoomScaleNormal="100" workbookViewId="0">
      <selection activeCell="N61" sqref="N61"/>
    </sheetView>
  </sheetViews>
  <sheetFormatPr defaultRowHeight="15.75"/>
  <cols>
    <col min="1" max="1" width="4" style="3" customWidth="1"/>
    <col min="2" max="2" width="21.7109375" style="2" customWidth="1"/>
    <col min="3" max="12" width="8.5703125" style="2" hidden="1" customWidth="1"/>
    <col min="13" max="16" width="7.85546875" style="2" customWidth="1"/>
    <col min="17" max="17" width="11.28515625" style="2" customWidth="1"/>
    <col min="18" max="18" width="9.140625" style="2"/>
    <col min="19" max="21" width="7.85546875" style="2" customWidth="1"/>
    <col min="22" max="22" width="8.140625" style="2" customWidth="1"/>
    <col min="23" max="23" width="12.85546875" style="2" customWidth="1"/>
    <col min="24" max="24" width="7.140625" style="2" customWidth="1"/>
    <col min="25" max="27" width="6.140625" style="2" customWidth="1"/>
    <col min="28" max="16384" width="9.140625" style="2"/>
  </cols>
  <sheetData>
    <row r="1" spans="1:27">
      <c r="A1" s="2"/>
      <c r="B1" s="156" t="s">
        <v>2</v>
      </c>
      <c r="C1" s="156"/>
      <c r="D1" s="156"/>
      <c r="E1" s="156"/>
      <c r="F1" s="156"/>
      <c r="T1" s="169" t="s">
        <v>5</v>
      </c>
      <c r="U1" s="169"/>
      <c r="V1" s="169"/>
      <c r="W1" s="169"/>
      <c r="X1" s="169"/>
      <c r="Y1" s="169"/>
      <c r="Z1" s="169"/>
      <c r="AA1" s="169"/>
    </row>
    <row r="2" spans="1:27" ht="16.5">
      <c r="A2" s="2"/>
      <c r="B2" s="157" t="s">
        <v>3</v>
      </c>
      <c r="C2" s="157"/>
      <c r="D2" s="157"/>
      <c r="E2" s="157"/>
      <c r="F2" s="157"/>
      <c r="T2" s="170" t="s">
        <v>6</v>
      </c>
      <c r="U2" s="170"/>
      <c r="V2" s="170"/>
      <c r="W2" s="170"/>
      <c r="X2" s="170"/>
      <c r="Y2" s="170"/>
      <c r="Z2" s="170"/>
      <c r="AA2" s="170"/>
    </row>
    <row r="3" spans="1:27">
      <c r="A3" s="2"/>
      <c r="B3" s="157" t="s">
        <v>4</v>
      </c>
      <c r="C3" s="157"/>
      <c r="D3" s="157"/>
      <c r="E3" s="157"/>
      <c r="F3" s="157"/>
    </row>
    <row r="4" spans="1:27" ht="9.75" customHeight="1">
      <c r="B4" s="4"/>
    </row>
    <row r="5" spans="1:27" ht="25.5" customHeight="1">
      <c r="A5" s="179" t="s">
        <v>290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</row>
    <row r="6" spans="1:27" ht="11.25" customHeight="1">
      <c r="B6" s="5"/>
      <c r="D6" s="6"/>
      <c r="E6" s="6"/>
      <c r="F6" s="7"/>
      <c r="G6" s="6"/>
      <c r="H6" s="6"/>
      <c r="I6" s="6"/>
      <c r="J6" s="6"/>
      <c r="K6" s="6"/>
      <c r="L6" s="6"/>
      <c r="M6" s="8"/>
    </row>
    <row r="7" spans="1:27" ht="22.5" customHeight="1">
      <c r="A7" s="180" t="s">
        <v>1</v>
      </c>
      <c r="B7" s="183" t="s">
        <v>246</v>
      </c>
      <c r="C7" s="186" t="s">
        <v>247</v>
      </c>
      <c r="D7" s="186"/>
      <c r="E7" s="186"/>
      <c r="F7" s="186"/>
      <c r="G7" s="186"/>
      <c r="H7" s="186"/>
      <c r="I7" s="186"/>
      <c r="J7" s="186"/>
      <c r="K7" s="186"/>
      <c r="L7" s="186"/>
      <c r="M7" s="187" t="s">
        <v>291</v>
      </c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8"/>
      <c r="Y7" s="189" t="s">
        <v>248</v>
      </c>
      <c r="Z7" s="190"/>
      <c r="AA7" s="191"/>
    </row>
    <row r="8" spans="1:27" ht="19.5" customHeight="1">
      <c r="A8" s="181"/>
      <c r="B8" s="184"/>
      <c r="C8" s="195" t="s">
        <v>249</v>
      </c>
      <c r="D8" s="196"/>
      <c r="E8" s="196"/>
      <c r="F8" s="196"/>
      <c r="G8" s="196"/>
      <c r="H8" s="195" t="s">
        <v>250</v>
      </c>
      <c r="I8" s="196"/>
      <c r="J8" s="196"/>
      <c r="K8" s="196"/>
      <c r="L8" s="196"/>
      <c r="M8" s="197" t="s">
        <v>292</v>
      </c>
      <c r="N8" s="198"/>
      <c r="O8" s="198"/>
      <c r="P8" s="198"/>
      <c r="Q8" s="198"/>
      <c r="R8" s="172" t="s">
        <v>0</v>
      </c>
      <c r="S8" s="173"/>
      <c r="T8" s="173"/>
      <c r="U8" s="173"/>
      <c r="V8" s="173"/>
      <c r="W8" s="173"/>
      <c r="X8" s="174"/>
      <c r="Y8" s="192"/>
      <c r="Z8" s="193"/>
      <c r="AA8" s="194"/>
    </row>
    <row r="9" spans="1:27" ht="106.5" customHeight="1">
      <c r="A9" s="182"/>
      <c r="B9" s="185"/>
      <c r="C9" s="9" t="s">
        <v>251</v>
      </c>
      <c r="D9" s="9" t="s">
        <v>252</v>
      </c>
      <c r="E9" s="9" t="s">
        <v>253</v>
      </c>
      <c r="F9" s="9" t="s">
        <v>254</v>
      </c>
      <c r="G9" s="9" t="s">
        <v>255</v>
      </c>
      <c r="H9" s="9" t="s">
        <v>251</v>
      </c>
      <c r="I9" s="9" t="s">
        <v>256</v>
      </c>
      <c r="J9" s="9" t="s">
        <v>253</v>
      </c>
      <c r="K9" s="9" t="s">
        <v>254</v>
      </c>
      <c r="L9" s="10" t="s">
        <v>255</v>
      </c>
      <c r="M9" s="9" t="s">
        <v>251</v>
      </c>
      <c r="N9" s="9" t="s">
        <v>252</v>
      </c>
      <c r="O9" s="9" t="s">
        <v>253</v>
      </c>
      <c r="P9" s="9" t="s">
        <v>254</v>
      </c>
      <c r="Q9" s="9" t="s">
        <v>255</v>
      </c>
      <c r="R9" s="11" t="s">
        <v>257</v>
      </c>
      <c r="S9" s="9" t="s">
        <v>256</v>
      </c>
      <c r="T9" s="9" t="s">
        <v>253</v>
      </c>
      <c r="U9" s="9" t="s">
        <v>254</v>
      </c>
      <c r="V9" s="12" t="s">
        <v>255</v>
      </c>
      <c r="W9" s="12" t="s">
        <v>293</v>
      </c>
      <c r="X9" s="12" t="s">
        <v>258</v>
      </c>
      <c r="Y9" s="13" t="s">
        <v>259</v>
      </c>
      <c r="Z9" s="13" t="s">
        <v>260</v>
      </c>
      <c r="AA9" s="13" t="s">
        <v>261</v>
      </c>
    </row>
    <row r="10" spans="1:27" s="23" customFormat="1" ht="47.25" customHeight="1">
      <c r="A10" s="14"/>
      <c r="B10" s="15"/>
      <c r="C10" s="16">
        <v>2</v>
      </c>
      <c r="D10" s="16">
        <v>3</v>
      </c>
      <c r="E10" s="16">
        <v>4</v>
      </c>
      <c r="F10" s="16">
        <v>5</v>
      </c>
      <c r="G10" s="17" t="s">
        <v>262</v>
      </c>
      <c r="H10" s="17" t="s">
        <v>263</v>
      </c>
      <c r="I10" s="16">
        <v>8</v>
      </c>
      <c r="J10" s="16">
        <v>9</v>
      </c>
      <c r="K10" s="16"/>
      <c r="L10" s="18" t="s">
        <v>264</v>
      </c>
      <c r="M10" s="17">
        <v>2</v>
      </c>
      <c r="N10" s="17">
        <v>3</v>
      </c>
      <c r="O10" s="17">
        <v>4</v>
      </c>
      <c r="P10" s="17">
        <v>5</v>
      </c>
      <c r="Q10" s="19" t="s">
        <v>262</v>
      </c>
      <c r="R10" s="19" t="s">
        <v>263</v>
      </c>
      <c r="S10" s="17">
        <v>8</v>
      </c>
      <c r="T10" s="17">
        <v>9</v>
      </c>
      <c r="U10" s="17">
        <v>10</v>
      </c>
      <c r="V10" s="20" t="s">
        <v>265</v>
      </c>
      <c r="W10" s="21">
        <v>12</v>
      </c>
      <c r="X10" s="21">
        <v>13</v>
      </c>
      <c r="Y10" s="22">
        <v>14</v>
      </c>
      <c r="Z10" s="22">
        <v>15</v>
      </c>
      <c r="AA10" s="22" t="s">
        <v>266</v>
      </c>
    </row>
    <row r="11" spans="1:27" s="30" customFormat="1" ht="14.45" hidden="1" customHeight="1">
      <c r="A11" s="24"/>
      <c r="B11" s="25" t="s">
        <v>267</v>
      </c>
      <c r="C11" s="26">
        <f>C12+C15+C18+C21</f>
        <v>9565</v>
      </c>
      <c r="D11" s="26">
        <f t="shared" ref="D11:K11" si="0">D12+D15+D18+D21</f>
        <v>2989</v>
      </c>
      <c r="E11" s="26">
        <f t="shared" si="0"/>
        <v>6630</v>
      </c>
      <c r="F11" s="26">
        <f t="shared" si="0"/>
        <v>4596</v>
      </c>
      <c r="G11" s="26">
        <f t="shared" si="0"/>
        <v>9966.75</v>
      </c>
      <c r="H11" s="26">
        <f t="shared" si="0"/>
        <v>11030</v>
      </c>
      <c r="I11" s="26">
        <f t="shared" si="0"/>
        <v>2369</v>
      </c>
      <c r="J11" s="26">
        <f t="shared" si="0"/>
        <v>5530</v>
      </c>
      <c r="K11" s="26">
        <f t="shared" si="0"/>
        <v>2150</v>
      </c>
      <c r="L11" s="27">
        <f>L12+L15+L18+L21</f>
        <v>11821</v>
      </c>
      <c r="M11" s="28"/>
      <c r="N11" s="28"/>
      <c r="O11" s="28"/>
      <c r="P11" s="28"/>
      <c r="Q11" s="28"/>
      <c r="R11" s="28"/>
      <c r="S11" s="28"/>
      <c r="T11" s="28"/>
      <c r="U11" s="28"/>
      <c r="V11" s="29"/>
      <c r="W11" s="29"/>
      <c r="X11" s="29"/>
      <c r="Y11" s="28"/>
      <c r="Z11" s="28"/>
      <c r="AA11" s="28"/>
    </row>
    <row r="12" spans="1:27" s="38" customFormat="1" ht="14.45" hidden="1" customHeight="1">
      <c r="A12" s="31">
        <v>1</v>
      </c>
      <c r="B12" s="32" t="s">
        <v>268</v>
      </c>
      <c r="C12" s="33">
        <f t="shared" ref="C12:L12" si="1">SUM(C13:C13)</f>
        <v>1751</v>
      </c>
      <c r="D12" s="33">
        <f t="shared" si="1"/>
        <v>419</v>
      </c>
      <c r="E12" s="33">
        <f t="shared" si="1"/>
        <v>1530</v>
      </c>
      <c r="F12" s="33">
        <f t="shared" si="1"/>
        <v>1106</v>
      </c>
      <c r="G12" s="33">
        <f t="shared" si="1"/>
        <v>1922.75</v>
      </c>
      <c r="H12" s="33">
        <f t="shared" si="1"/>
        <v>2438</v>
      </c>
      <c r="I12" s="33">
        <f t="shared" si="1"/>
        <v>444</v>
      </c>
      <c r="J12" s="33">
        <f t="shared" si="1"/>
        <v>1080</v>
      </c>
      <c r="K12" s="33">
        <f t="shared" si="1"/>
        <v>0</v>
      </c>
      <c r="L12" s="33">
        <f t="shared" si="1"/>
        <v>2597</v>
      </c>
      <c r="M12" s="34"/>
      <c r="N12" s="35"/>
      <c r="O12" s="34"/>
      <c r="P12" s="34"/>
      <c r="Q12" s="36"/>
      <c r="R12" s="36"/>
      <c r="S12" s="36"/>
      <c r="T12" s="36"/>
      <c r="U12" s="36"/>
      <c r="V12" s="37"/>
      <c r="W12" s="37"/>
      <c r="X12" s="37" t="s">
        <v>269</v>
      </c>
      <c r="Y12" s="36"/>
      <c r="Z12" s="36"/>
      <c r="AA12" s="36"/>
    </row>
    <row r="13" spans="1:27" s="38" customFormat="1" ht="14.45" hidden="1" customHeight="1">
      <c r="A13" s="31"/>
      <c r="B13" s="32" t="s">
        <v>270</v>
      </c>
      <c r="C13" s="39">
        <v>1751</v>
      </c>
      <c r="D13" s="39">
        <v>419</v>
      </c>
      <c r="E13" s="39">
        <v>1530</v>
      </c>
      <c r="F13" s="39">
        <v>1106</v>
      </c>
      <c r="G13" s="39">
        <f>C13-D13/4+F13/4</f>
        <v>1922.75</v>
      </c>
      <c r="H13" s="39">
        <f>C13-D13+MIN(E13,F13)</f>
        <v>2438</v>
      </c>
      <c r="I13" s="39">
        <v>444</v>
      </c>
      <c r="J13" s="39">
        <v>1080</v>
      </c>
      <c r="K13" s="39"/>
      <c r="L13" s="39">
        <f>ROUND(H13-I13/4+J13/4,0)</f>
        <v>2597</v>
      </c>
      <c r="M13" s="34"/>
      <c r="N13" s="34"/>
      <c r="O13" s="34"/>
      <c r="P13" s="34"/>
      <c r="Q13" s="36"/>
      <c r="R13" s="36"/>
      <c r="S13" s="36"/>
      <c r="T13" s="36"/>
      <c r="U13" s="36"/>
      <c r="V13" s="37"/>
      <c r="W13" s="37"/>
      <c r="X13" s="37"/>
      <c r="Y13" s="36"/>
      <c r="Z13" s="36"/>
      <c r="AA13" s="36"/>
    </row>
    <row r="14" spans="1:27" s="38" customFormat="1" ht="14.45" hidden="1" customHeight="1">
      <c r="A14" s="31"/>
      <c r="B14" s="32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4"/>
      <c r="N14" s="34"/>
      <c r="O14" s="34"/>
      <c r="P14" s="34"/>
      <c r="Q14" s="36"/>
      <c r="R14" s="36"/>
      <c r="S14" s="36"/>
      <c r="T14" s="36"/>
      <c r="U14" s="36"/>
      <c r="V14" s="37"/>
      <c r="W14" s="37"/>
      <c r="X14" s="37"/>
      <c r="Y14" s="36"/>
      <c r="Z14" s="36"/>
      <c r="AA14" s="36"/>
    </row>
    <row r="15" spans="1:27" s="38" customFormat="1" ht="14.45" hidden="1" customHeight="1">
      <c r="A15" s="31">
        <v>2</v>
      </c>
      <c r="B15" s="32" t="s">
        <v>271</v>
      </c>
      <c r="C15" s="40">
        <f t="shared" ref="C15:L15" si="2">SUM(C16:C16)</f>
        <v>6749</v>
      </c>
      <c r="D15" s="40">
        <f t="shared" si="2"/>
        <v>2550</v>
      </c>
      <c r="E15" s="40">
        <f t="shared" si="2"/>
        <v>2950</v>
      </c>
      <c r="F15" s="40">
        <f t="shared" si="2"/>
        <v>2177</v>
      </c>
      <c r="G15" s="40">
        <f t="shared" si="2"/>
        <v>6655.75</v>
      </c>
      <c r="H15" s="40">
        <f t="shared" si="2"/>
        <v>6376</v>
      </c>
      <c r="I15" s="40">
        <f t="shared" si="2"/>
        <v>1800</v>
      </c>
      <c r="J15" s="40">
        <f t="shared" si="2"/>
        <v>2750</v>
      </c>
      <c r="K15" s="40">
        <f t="shared" si="2"/>
        <v>0</v>
      </c>
      <c r="L15" s="40">
        <f t="shared" si="2"/>
        <v>6614</v>
      </c>
      <c r="M15" s="34"/>
      <c r="N15" s="34"/>
      <c r="O15" s="34"/>
      <c r="P15" s="34"/>
      <c r="Q15" s="36"/>
      <c r="R15" s="36"/>
      <c r="S15" s="36"/>
      <c r="T15" s="36"/>
      <c r="U15" s="36"/>
      <c r="V15" s="37"/>
      <c r="W15" s="37"/>
      <c r="X15" s="37"/>
      <c r="Y15" s="36"/>
      <c r="Z15" s="36"/>
      <c r="AA15" s="36"/>
    </row>
    <row r="16" spans="1:27" s="38" customFormat="1" ht="14.45" hidden="1" customHeight="1">
      <c r="A16" s="31"/>
      <c r="B16" s="32" t="s">
        <v>270</v>
      </c>
      <c r="C16" s="41">
        <v>6749</v>
      </c>
      <c r="D16" s="41">
        <v>2550</v>
      </c>
      <c r="E16" s="41">
        <v>2950</v>
      </c>
      <c r="F16" s="41">
        <v>2177</v>
      </c>
      <c r="G16" s="41">
        <f>C16-D16/4+F16/4</f>
        <v>6655.75</v>
      </c>
      <c r="H16" s="41">
        <f>C16-D16+MIN(E16,F16)</f>
        <v>6376</v>
      </c>
      <c r="I16" s="41">
        <v>1800</v>
      </c>
      <c r="J16" s="41">
        <v>2750</v>
      </c>
      <c r="K16" s="41"/>
      <c r="L16" s="41">
        <f>ROUND(H16-I16/4+J16/4,0)</f>
        <v>6614</v>
      </c>
      <c r="M16" s="34"/>
      <c r="N16" s="34"/>
      <c r="O16" s="34"/>
      <c r="P16" s="34"/>
      <c r="Q16" s="36"/>
      <c r="R16" s="36"/>
      <c r="S16" s="36"/>
      <c r="T16" s="36"/>
      <c r="U16" s="36"/>
      <c r="V16" s="37"/>
      <c r="W16" s="37"/>
      <c r="X16" s="37"/>
      <c r="Y16" s="36"/>
      <c r="Z16" s="36"/>
      <c r="AA16" s="36"/>
    </row>
    <row r="17" spans="1:27" s="38" customFormat="1" ht="14.45" hidden="1" customHeight="1">
      <c r="A17" s="31"/>
      <c r="B17" s="32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4"/>
      <c r="N17" s="34"/>
      <c r="O17" s="34"/>
      <c r="P17" s="34"/>
      <c r="Q17" s="36"/>
      <c r="R17" s="36"/>
      <c r="S17" s="36"/>
      <c r="T17" s="36"/>
      <c r="U17" s="36"/>
      <c r="V17" s="37"/>
      <c r="W17" s="37"/>
      <c r="X17" s="37"/>
      <c r="Y17" s="36"/>
      <c r="Z17" s="36"/>
      <c r="AA17" s="36"/>
    </row>
    <row r="18" spans="1:27" s="38" customFormat="1" ht="14.45" hidden="1" customHeight="1">
      <c r="A18" s="31">
        <v>3</v>
      </c>
      <c r="B18" s="42" t="s">
        <v>272</v>
      </c>
      <c r="C18" s="33">
        <f t="shared" ref="C18:L18" si="3">C19</f>
        <v>756</v>
      </c>
      <c r="D18" s="33">
        <f t="shared" si="3"/>
        <v>16</v>
      </c>
      <c r="E18" s="33">
        <f t="shared" si="3"/>
        <v>1150</v>
      </c>
      <c r="F18" s="33">
        <f t="shared" si="3"/>
        <v>962</v>
      </c>
      <c r="G18" s="33">
        <f t="shared" si="3"/>
        <v>992.5</v>
      </c>
      <c r="H18" s="33">
        <f t="shared" si="3"/>
        <v>1710</v>
      </c>
      <c r="I18" s="33">
        <f t="shared" si="3"/>
        <v>113</v>
      </c>
      <c r="J18" s="33">
        <f t="shared" si="3"/>
        <v>1200</v>
      </c>
      <c r="K18" s="33">
        <f t="shared" si="3"/>
        <v>1150</v>
      </c>
      <c r="L18" s="33">
        <f t="shared" si="3"/>
        <v>1982</v>
      </c>
      <c r="M18" s="34"/>
      <c r="N18" s="34"/>
      <c r="O18" s="34"/>
      <c r="P18" s="34"/>
      <c r="Q18" s="36"/>
      <c r="R18" s="36"/>
      <c r="S18" s="36"/>
      <c r="T18" s="36"/>
      <c r="U18" s="36"/>
      <c r="V18" s="37"/>
      <c r="W18" s="37"/>
      <c r="X18" s="37"/>
      <c r="Y18" s="36"/>
      <c r="Z18" s="36"/>
      <c r="AA18" s="36"/>
    </row>
    <row r="19" spans="1:27" s="38" customFormat="1" ht="14.45" hidden="1" customHeight="1">
      <c r="A19" s="31"/>
      <c r="B19" s="32" t="s">
        <v>270</v>
      </c>
      <c r="C19" s="39">
        <v>756</v>
      </c>
      <c r="D19" s="39">
        <v>16</v>
      </c>
      <c r="E19" s="39">
        <v>1150</v>
      </c>
      <c r="F19" s="39">
        <v>962</v>
      </c>
      <c r="G19" s="39">
        <f>C19-D19/4+F19/4</f>
        <v>992.5</v>
      </c>
      <c r="H19" s="39">
        <f>1692+18</f>
        <v>1710</v>
      </c>
      <c r="I19" s="39">
        <v>113</v>
      </c>
      <c r="J19" s="39">
        <v>1200</v>
      </c>
      <c r="K19" s="39">
        <v>1150</v>
      </c>
      <c r="L19" s="39">
        <f>ROUND(H19-I19/4+J19/4,0)</f>
        <v>1982</v>
      </c>
      <c r="M19" s="34"/>
      <c r="N19" s="34"/>
      <c r="O19" s="34"/>
      <c r="P19" s="34"/>
      <c r="Q19" s="36"/>
      <c r="R19" s="36"/>
      <c r="S19" s="36"/>
      <c r="T19" s="36"/>
      <c r="U19" s="36"/>
      <c r="V19" s="37"/>
      <c r="W19" s="37"/>
      <c r="X19" s="37"/>
      <c r="Y19" s="36"/>
      <c r="Z19" s="36"/>
      <c r="AA19" s="36"/>
    </row>
    <row r="20" spans="1:27" s="38" customFormat="1" ht="14.45" hidden="1" customHeight="1">
      <c r="A20" s="31"/>
      <c r="B20" s="32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4"/>
      <c r="N20" s="34"/>
      <c r="O20" s="34"/>
      <c r="P20" s="34"/>
      <c r="Q20" s="36"/>
      <c r="R20" s="36"/>
      <c r="S20" s="36"/>
      <c r="T20" s="36"/>
      <c r="U20" s="36"/>
      <c r="V20" s="37"/>
      <c r="W20" s="37"/>
      <c r="X20" s="37"/>
      <c r="Y20" s="36"/>
      <c r="Z20" s="36"/>
      <c r="AA20" s="36"/>
    </row>
    <row r="21" spans="1:27" s="38" customFormat="1" ht="14.45" hidden="1" customHeight="1">
      <c r="A21" s="31">
        <v>4</v>
      </c>
      <c r="B21" s="42" t="s">
        <v>273</v>
      </c>
      <c r="C21" s="39">
        <f t="shared" ref="C21:L21" si="4">C22</f>
        <v>309</v>
      </c>
      <c r="D21" s="33">
        <f t="shared" si="4"/>
        <v>4</v>
      </c>
      <c r="E21" s="39">
        <f t="shared" si="4"/>
        <v>1000</v>
      </c>
      <c r="F21" s="39">
        <f t="shared" si="4"/>
        <v>351</v>
      </c>
      <c r="G21" s="33">
        <f t="shared" si="4"/>
        <v>395.75</v>
      </c>
      <c r="H21" s="33">
        <v>506</v>
      </c>
      <c r="I21" s="33">
        <f t="shared" si="4"/>
        <v>12</v>
      </c>
      <c r="J21" s="39">
        <f t="shared" si="4"/>
        <v>500</v>
      </c>
      <c r="K21" s="39">
        <f t="shared" si="4"/>
        <v>1000</v>
      </c>
      <c r="L21" s="39">
        <f t="shared" si="4"/>
        <v>628</v>
      </c>
      <c r="M21" s="43"/>
      <c r="N21" s="43"/>
      <c r="O21" s="34"/>
      <c r="P21" s="34"/>
      <c r="Q21" s="36"/>
      <c r="R21" s="36"/>
      <c r="S21" s="36"/>
      <c r="T21" s="36"/>
      <c r="U21" s="36"/>
      <c r="V21" s="37"/>
      <c r="W21" s="37"/>
      <c r="X21" s="37"/>
      <c r="Y21" s="36"/>
      <c r="Z21" s="36"/>
      <c r="AA21" s="36"/>
    </row>
    <row r="22" spans="1:27" s="38" customFormat="1" ht="14.45" hidden="1" customHeight="1">
      <c r="A22" s="31"/>
      <c r="B22" s="32" t="s">
        <v>270</v>
      </c>
      <c r="C22" s="39">
        <v>309</v>
      </c>
      <c r="D22" s="39">
        <v>4</v>
      </c>
      <c r="E22" s="39">
        <v>1000</v>
      </c>
      <c r="F22" s="39">
        <v>351</v>
      </c>
      <c r="G22" s="39">
        <f>C22-D22/4+F22/4</f>
        <v>395.75</v>
      </c>
      <c r="H22" s="39">
        <v>506</v>
      </c>
      <c r="I22" s="39">
        <v>12</v>
      </c>
      <c r="J22" s="39">
        <v>500</v>
      </c>
      <c r="K22" s="39">
        <v>1000</v>
      </c>
      <c r="L22" s="39">
        <f>ROUND(H22-I22/4+J22/4,0)</f>
        <v>628</v>
      </c>
      <c r="M22" s="34"/>
      <c r="N22" s="34"/>
      <c r="O22" s="34"/>
      <c r="P22" s="34"/>
      <c r="Q22" s="36"/>
      <c r="R22" s="36"/>
      <c r="S22" s="36"/>
      <c r="T22" s="36"/>
      <c r="U22" s="36"/>
      <c r="V22" s="37"/>
      <c r="W22" s="37"/>
      <c r="X22" s="37"/>
      <c r="Y22" s="36"/>
      <c r="Z22" s="36"/>
      <c r="AA22" s="36"/>
    </row>
    <row r="23" spans="1:27" s="38" customFormat="1" ht="14.45" hidden="1" customHeight="1">
      <c r="A23" s="31"/>
      <c r="B23" s="32"/>
      <c r="C23" s="39"/>
      <c r="D23" s="39"/>
      <c r="E23" s="39"/>
      <c r="F23" s="39"/>
      <c r="G23" s="39"/>
      <c r="H23" s="39"/>
      <c r="I23" s="39"/>
      <c r="J23" s="39"/>
      <c r="K23" s="39"/>
      <c r="L23" s="44"/>
      <c r="M23" s="34"/>
      <c r="N23" s="34"/>
      <c r="O23" s="34"/>
      <c r="P23" s="34"/>
      <c r="Q23" s="36"/>
      <c r="R23" s="36"/>
      <c r="S23" s="36"/>
      <c r="T23" s="36"/>
      <c r="U23" s="36"/>
      <c r="V23" s="37"/>
      <c r="W23" s="37"/>
      <c r="X23" s="37"/>
      <c r="Y23" s="36"/>
      <c r="Z23" s="36"/>
      <c r="AA23" s="36"/>
    </row>
    <row r="24" spans="1:27" s="38" customFormat="1" ht="14.45" hidden="1" customHeight="1">
      <c r="A24" s="31">
        <v>5</v>
      </c>
      <c r="B24" s="42" t="s">
        <v>274</v>
      </c>
      <c r="C24" s="39"/>
      <c r="D24" s="39"/>
      <c r="E24" s="39"/>
      <c r="F24" s="39"/>
      <c r="G24" s="39"/>
      <c r="H24" s="39"/>
      <c r="I24" s="39"/>
      <c r="J24" s="39"/>
      <c r="K24" s="39"/>
      <c r="L24" s="44"/>
      <c r="M24" s="34"/>
      <c r="N24" s="34"/>
      <c r="O24" s="34"/>
      <c r="P24" s="34"/>
      <c r="Q24" s="36"/>
      <c r="R24" s="36"/>
      <c r="S24" s="36"/>
      <c r="T24" s="36"/>
      <c r="U24" s="36"/>
      <c r="V24" s="37"/>
      <c r="W24" s="37"/>
      <c r="X24" s="37"/>
      <c r="Y24" s="36"/>
      <c r="Z24" s="36"/>
      <c r="AA24" s="36"/>
    </row>
    <row r="25" spans="1:27" s="30" customFormat="1" ht="14.45" hidden="1" customHeight="1">
      <c r="A25" s="45"/>
      <c r="B25" s="25" t="s">
        <v>275</v>
      </c>
      <c r="C25" s="26">
        <f t="shared" ref="C25:L25" si="5">C33+C38+C43+C49</f>
        <v>21436</v>
      </c>
      <c r="D25" s="26">
        <f t="shared" si="5"/>
        <v>6156</v>
      </c>
      <c r="E25" s="26">
        <f t="shared" si="5"/>
        <v>10550</v>
      </c>
      <c r="F25" s="26">
        <f t="shared" si="5"/>
        <v>10622</v>
      </c>
      <c r="G25" s="26">
        <f t="shared" si="5"/>
        <v>22552.5</v>
      </c>
      <c r="H25" s="26">
        <f t="shared" si="5"/>
        <v>24123</v>
      </c>
      <c r="I25" s="26">
        <f t="shared" si="5"/>
        <v>8267</v>
      </c>
      <c r="J25" s="26">
        <f t="shared" si="5"/>
        <v>12900</v>
      </c>
      <c r="K25" s="26">
        <f t="shared" si="5"/>
        <v>0</v>
      </c>
      <c r="L25" s="27">
        <f t="shared" si="5"/>
        <v>25246</v>
      </c>
      <c r="M25" s="28"/>
      <c r="N25" s="28"/>
      <c r="O25" s="28"/>
      <c r="P25" s="28"/>
      <c r="Q25" s="28"/>
      <c r="R25" s="28"/>
      <c r="S25" s="28"/>
      <c r="T25" s="28"/>
      <c r="U25" s="28"/>
      <c r="V25" s="29"/>
      <c r="W25" s="29"/>
      <c r="X25" s="29"/>
      <c r="Y25" s="28"/>
      <c r="Z25" s="28"/>
      <c r="AA25" s="28"/>
    </row>
    <row r="26" spans="1:27" s="30" customFormat="1" ht="14.45" hidden="1" customHeight="1">
      <c r="A26" s="45"/>
      <c r="B26" s="25" t="s">
        <v>276</v>
      </c>
      <c r="C26" s="26">
        <f>C27+C28</f>
        <v>14279</v>
      </c>
      <c r="D26" s="26">
        <f t="shared" ref="D26:K26" si="6">D27+D28</f>
        <v>3945</v>
      </c>
      <c r="E26" s="26">
        <f t="shared" si="6"/>
        <v>7800</v>
      </c>
      <c r="F26" s="26">
        <f t="shared" si="6"/>
        <v>8208</v>
      </c>
      <c r="G26" s="26">
        <f t="shared" si="6"/>
        <v>15344.75</v>
      </c>
      <c r="H26" s="26">
        <f t="shared" si="6"/>
        <v>17275</v>
      </c>
      <c r="I26" s="26">
        <f t="shared" si="6"/>
        <v>5249</v>
      </c>
      <c r="J26" s="26">
        <f t="shared" si="6"/>
        <v>10100</v>
      </c>
      <c r="K26" s="26">
        <f t="shared" si="6"/>
        <v>0</v>
      </c>
      <c r="L26" s="27">
        <f>L27+L28</f>
        <v>18488</v>
      </c>
      <c r="M26" s="28"/>
      <c r="N26" s="28"/>
      <c r="O26" s="28"/>
      <c r="P26" s="28"/>
      <c r="Q26" s="28"/>
      <c r="R26" s="28"/>
      <c r="S26" s="28"/>
      <c r="T26" s="28"/>
      <c r="U26" s="28"/>
      <c r="V26" s="29"/>
      <c r="W26" s="29"/>
      <c r="X26" s="29"/>
      <c r="Y26" s="28"/>
      <c r="Z26" s="28"/>
      <c r="AA26" s="28"/>
    </row>
    <row r="27" spans="1:27" s="52" customFormat="1" ht="14.45" hidden="1" customHeight="1">
      <c r="A27" s="46"/>
      <c r="B27" s="47" t="s">
        <v>277</v>
      </c>
      <c r="C27" s="48">
        <f t="shared" ref="C27:L27" si="7">C34+C39+C44+C50</f>
        <v>13960</v>
      </c>
      <c r="D27" s="48">
        <f t="shared" si="7"/>
        <v>3858</v>
      </c>
      <c r="E27" s="48">
        <f t="shared" si="7"/>
        <v>7650</v>
      </c>
      <c r="F27" s="48">
        <f t="shared" si="7"/>
        <v>8058</v>
      </c>
      <c r="G27" s="48">
        <f t="shared" si="7"/>
        <v>15010</v>
      </c>
      <c r="H27" s="48">
        <f t="shared" si="7"/>
        <v>17275</v>
      </c>
      <c r="I27" s="48">
        <f t="shared" si="7"/>
        <v>5249</v>
      </c>
      <c r="J27" s="48">
        <f t="shared" si="7"/>
        <v>10100</v>
      </c>
      <c r="K27" s="48">
        <f t="shared" si="7"/>
        <v>0</v>
      </c>
      <c r="L27" s="49">
        <f t="shared" si="7"/>
        <v>18488</v>
      </c>
      <c r="M27" s="50"/>
      <c r="N27" s="50"/>
      <c r="O27" s="50"/>
      <c r="P27" s="50"/>
      <c r="Q27" s="50"/>
      <c r="R27" s="50"/>
      <c r="S27" s="50"/>
      <c r="T27" s="50"/>
      <c r="U27" s="50"/>
      <c r="V27" s="51"/>
      <c r="W27" s="51"/>
      <c r="X27" s="51"/>
      <c r="Y27" s="50"/>
      <c r="Z27" s="50"/>
      <c r="AA27" s="50"/>
    </row>
    <row r="28" spans="1:27" s="52" customFormat="1" ht="14.45" hidden="1" customHeight="1">
      <c r="A28" s="46"/>
      <c r="B28" s="47" t="s">
        <v>278</v>
      </c>
      <c r="C28" s="48">
        <f t="shared" ref="C28:L28" si="8">C35+C40+C46+C51</f>
        <v>319</v>
      </c>
      <c r="D28" s="48">
        <f t="shared" si="8"/>
        <v>87</v>
      </c>
      <c r="E28" s="48">
        <f t="shared" si="8"/>
        <v>150</v>
      </c>
      <c r="F28" s="48">
        <f t="shared" si="8"/>
        <v>150</v>
      </c>
      <c r="G28" s="48">
        <f t="shared" si="8"/>
        <v>334.75</v>
      </c>
      <c r="H28" s="48">
        <f t="shared" si="8"/>
        <v>0</v>
      </c>
      <c r="I28" s="48">
        <f t="shared" si="8"/>
        <v>0</v>
      </c>
      <c r="J28" s="48">
        <f t="shared" si="8"/>
        <v>0</v>
      </c>
      <c r="K28" s="48">
        <f t="shared" si="8"/>
        <v>0</v>
      </c>
      <c r="L28" s="49">
        <f t="shared" si="8"/>
        <v>0</v>
      </c>
      <c r="M28" s="50"/>
      <c r="N28" s="50"/>
      <c r="O28" s="50"/>
      <c r="P28" s="50"/>
      <c r="Q28" s="50"/>
      <c r="R28" s="50"/>
      <c r="S28" s="50"/>
      <c r="T28" s="50"/>
      <c r="U28" s="50"/>
      <c r="V28" s="51"/>
      <c r="W28" s="51"/>
      <c r="X28" s="51"/>
      <c r="Y28" s="50"/>
      <c r="Z28" s="50"/>
      <c r="AA28" s="50"/>
    </row>
    <row r="29" spans="1:27" s="52" customFormat="1" ht="14.45" hidden="1" customHeight="1">
      <c r="A29" s="46"/>
      <c r="B29" s="53" t="s">
        <v>279</v>
      </c>
      <c r="C29" s="48">
        <f t="shared" ref="C29:L29" si="9">C36+C41+C45+C52</f>
        <v>5810</v>
      </c>
      <c r="D29" s="48">
        <f t="shared" si="9"/>
        <v>1785</v>
      </c>
      <c r="E29" s="48">
        <f t="shared" si="9"/>
        <v>2750</v>
      </c>
      <c r="F29" s="48">
        <f t="shared" si="9"/>
        <v>2414</v>
      </c>
      <c r="G29" s="48">
        <f t="shared" si="9"/>
        <v>5967.25</v>
      </c>
      <c r="H29" s="48">
        <f t="shared" si="9"/>
        <v>6011</v>
      </c>
      <c r="I29" s="48">
        <f t="shared" si="9"/>
        <v>2585</v>
      </c>
      <c r="J29" s="48">
        <f t="shared" si="9"/>
        <v>2800</v>
      </c>
      <c r="K29" s="48">
        <f t="shared" si="9"/>
        <v>0</v>
      </c>
      <c r="L29" s="49">
        <f t="shared" si="9"/>
        <v>6065</v>
      </c>
      <c r="M29" s="50"/>
      <c r="N29" s="50"/>
      <c r="O29" s="50"/>
      <c r="P29" s="50"/>
      <c r="Q29" s="50"/>
      <c r="R29" s="50"/>
      <c r="S29" s="50"/>
      <c r="T29" s="50"/>
      <c r="U29" s="50"/>
      <c r="V29" s="51"/>
      <c r="W29" s="51"/>
      <c r="X29" s="51"/>
      <c r="Y29" s="50"/>
      <c r="Z29" s="50"/>
      <c r="AA29" s="50"/>
    </row>
    <row r="30" spans="1:27" s="52" customFormat="1" ht="14.45" hidden="1" customHeight="1">
      <c r="A30" s="46"/>
      <c r="B30" s="53" t="s">
        <v>280</v>
      </c>
      <c r="C30" s="48" t="e">
        <f>C37+C42+C47+#REF!</f>
        <v>#REF!</v>
      </c>
      <c r="D30" s="48" t="e">
        <f>D37+D42+D47+#REF!</f>
        <v>#REF!</v>
      </c>
      <c r="E30" s="48" t="e">
        <f>E37+E42+E47+#REF!</f>
        <v>#REF!</v>
      </c>
      <c r="F30" s="48" t="e">
        <f>F37+F42+F47+#REF!</f>
        <v>#REF!</v>
      </c>
      <c r="G30" s="48" t="e">
        <f>G37+G42+G47+#REF!</f>
        <v>#REF!</v>
      </c>
      <c r="H30" s="48" t="e">
        <f>H37+H42+H47+#REF!</f>
        <v>#REF!</v>
      </c>
      <c r="I30" s="48" t="e">
        <f>I37+I42+I47+#REF!</f>
        <v>#REF!</v>
      </c>
      <c r="J30" s="48" t="e">
        <f>J37+J42+J47+#REF!</f>
        <v>#REF!</v>
      </c>
      <c r="K30" s="48" t="e">
        <f>K37+K42+K47+#REF!</f>
        <v>#REF!</v>
      </c>
      <c r="L30" s="49" t="e">
        <f>L37+L42+L47+#REF!</f>
        <v>#REF!</v>
      </c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51"/>
      <c r="X30" s="51"/>
      <c r="Y30" s="50"/>
      <c r="Z30" s="50"/>
      <c r="AA30" s="50"/>
    </row>
    <row r="31" spans="1:27" s="52" customFormat="1" ht="14.45" hidden="1" customHeight="1">
      <c r="A31" s="46"/>
      <c r="B31" s="53" t="s">
        <v>281</v>
      </c>
      <c r="C31" s="48" t="e">
        <f>#REF!</f>
        <v>#REF!</v>
      </c>
      <c r="D31" s="48" t="e">
        <f>#REF!</f>
        <v>#REF!</v>
      </c>
      <c r="E31" s="48" t="e">
        <f>#REF!</f>
        <v>#REF!</v>
      </c>
      <c r="F31" s="48" t="e">
        <f>#REF!</f>
        <v>#REF!</v>
      </c>
      <c r="G31" s="48" t="e">
        <f>#REF!</f>
        <v>#REF!</v>
      </c>
      <c r="H31" s="48" t="e">
        <f>#REF!</f>
        <v>#REF!</v>
      </c>
      <c r="I31" s="48" t="e">
        <f>#REF!</f>
        <v>#REF!</v>
      </c>
      <c r="J31" s="48" t="e">
        <f>#REF!</f>
        <v>#REF!</v>
      </c>
      <c r="K31" s="48" t="e">
        <f>#REF!</f>
        <v>#REF!</v>
      </c>
      <c r="L31" s="49" t="e">
        <f>#REF!</f>
        <v>#REF!</v>
      </c>
      <c r="M31" s="50"/>
      <c r="N31" s="50"/>
      <c r="O31" s="50"/>
      <c r="P31" s="50"/>
      <c r="Q31" s="50"/>
      <c r="R31" s="50"/>
      <c r="S31" s="50"/>
      <c r="T31" s="50"/>
      <c r="U31" s="50"/>
      <c r="V31" s="51"/>
      <c r="W31" s="51"/>
      <c r="X31" s="51"/>
      <c r="Y31" s="50"/>
      <c r="Z31" s="50"/>
      <c r="AA31" s="50"/>
    </row>
    <row r="32" spans="1:27" s="52" customFormat="1" ht="14.45" hidden="1" customHeight="1">
      <c r="A32" s="46"/>
      <c r="B32" s="53" t="s">
        <v>282</v>
      </c>
      <c r="C32" s="48" t="e">
        <f>#REF!</f>
        <v>#REF!</v>
      </c>
      <c r="D32" s="48" t="e">
        <f>#REF!</f>
        <v>#REF!</v>
      </c>
      <c r="E32" s="48" t="e">
        <f>#REF!</f>
        <v>#REF!</v>
      </c>
      <c r="F32" s="48" t="e">
        <f>#REF!</f>
        <v>#REF!</v>
      </c>
      <c r="G32" s="48" t="e">
        <f>#REF!</f>
        <v>#REF!</v>
      </c>
      <c r="H32" s="48" t="e">
        <f>#REF!</f>
        <v>#REF!</v>
      </c>
      <c r="I32" s="48" t="e">
        <f>#REF!</f>
        <v>#REF!</v>
      </c>
      <c r="J32" s="48" t="e">
        <f>#REF!</f>
        <v>#REF!</v>
      </c>
      <c r="K32" s="48" t="e">
        <f>#REF!</f>
        <v>#REF!</v>
      </c>
      <c r="L32" s="49" t="e">
        <f>#REF!</f>
        <v>#REF!</v>
      </c>
      <c r="M32" s="50"/>
      <c r="N32" s="50"/>
      <c r="O32" s="50"/>
      <c r="P32" s="50"/>
      <c r="Q32" s="50"/>
      <c r="R32" s="50"/>
      <c r="S32" s="50"/>
      <c r="T32" s="50"/>
      <c r="U32" s="50"/>
      <c r="V32" s="51"/>
      <c r="W32" s="51"/>
      <c r="X32" s="51"/>
      <c r="Y32" s="50"/>
      <c r="Z32" s="50"/>
      <c r="AA32" s="50"/>
    </row>
    <row r="33" spans="1:28" s="62" customFormat="1" ht="14.45" hidden="1" customHeight="1">
      <c r="A33" s="45">
        <v>1</v>
      </c>
      <c r="B33" s="54" t="s">
        <v>283</v>
      </c>
      <c r="C33" s="55">
        <f t="shared" ref="C33:L33" si="10">SUM(C34:C36)</f>
        <v>4938</v>
      </c>
      <c r="D33" s="55">
        <f t="shared" si="10"/>
        <v>1226</v>
      </c>
      <c r="E33" s="55">
        <f t="shared" si="10"/>
        <v>2500</v>
      </c>
      <c r="F33" s="55">
        <f>SUM(F34:F36)</f>
        <v>2438</v>
      </c>
      <c r="G33" s="56">
        <f t="shared" si="10"/>
        <v>5241</v>
      </c>
      <c r="H33" s="56">
        <f t="shared" si="10"/>
        <v>6119</v>
      </c>
      <c r="I33" s="55">
        <f>SUM(I34:I36)</f>
        <v>2199</v>
      </c>
      <c r="J33" s="55">
        <f t="shared" si="10"/>
        <v>3000</v>
      </c>
      <c r="K33" s="55">
        <f t="shared" si="10"/>
        <v>0</v>
      </c>
      <c r="L33" s="57">
        <f t="shared" si="10"/>
        <v>6320</v>
      </c>
      <c r="M33" s="58"/>
      <c r="N33" s="59"/>
      <c r="O33" s="58"/>
      <c r="P33" s="58"/>
      <c r="Q33" s="60"/>
      <c r="R33" s="60"/>
      <c r="S33" s="60"/>
      <c r="T33" s="60"/>
      <c r="U33" s="60"/>
      <c r="V33" s="61"/>
      <c r="W33" s="61"/>
      <c r="X33" s="61"/>
      <c r="Y33" s="60"/>
      <c r="Z33" s="60"/>
      <c r="AA33" s="60"/>
    </row>
    <row r="34" spans="1:28" s="62" customFormat="1" ht="14.45" hidden="1" customHeight="1">
      <c r="A34" s="45"/>
      <c r="B34" s="63" t="s">
        <v>284</v>
      </c>
      <c r="C34" s="64">
        <v>2380</v>
      </c>
      <c r="D34" s="64">
        <v>722</v>
      </c>
      <c r="E34" s="64">
        <v>1350</v>
      </c>
      <c r="F34" s="64">
        <v>1257</v>
      </c>
      <c r="G34" s="65">
        <f>C34-D34/4+F34/4</f>
        <v>2513.75</v>
      </c>
      <c r="H34" s="65">
        <v>3297</v>
      </c>
      <c r="I34" s="64">
        <v>1458</v>
      </c>
      <c r="J34" s="64">
        <v>1800</v>
      </c>
      <c r="K34" s="64"/>
      <c r="L34" s="66">
        <f>ROUND(H34-I34/4+J34/4,0)</f>
        <v>3383</v>
      </c>
      <c r="M34" s="58"/>
      <c r="N34" s="58"/>
      <c r="O34" s="58"/>
      <c r="P34" s="58"/>
      <c r="Q34" s="60"/>
      <c r="R34" s="60"/>
      <c r="S34" s="60"/>
      <c r="T34" s="60"/>
      <c r="U34" s="60"/>
      <c r="V34" s="61"/>
      <c r="W34" s="61"/>
      <c r="X34" s="61"/>
      <c r="Y34" s="60"/>
      <c r="Z34" s="60"/>
      <c r="AA34" s="60"/>
    </row>
    <row r="35" spans="1:28" s="62" customFormat="1" ht="14.45" hidden="1" customHeight="1">
      <c r="A35" s="45"/>
      <c r="B35" s="67" t="s">
        <v>285</v>
      </c>
      <c r="C35" s="64">
        <v>319</v>
      </c>
      <c r="D35" s="64">
        <v>87</v>
      </c>
      <c r="E35" s="64">
        <v>150</v>
      </c>
      <c r="F35" s="64">
        <v>150</v>
      </c>
      <c r="G35" s="65">
        <f>C35-D35/4+F35/4</f>
        <v>334.75</v>
      </c>
      <c r="H35" s="65"/>
      <c r="I35" s="64"/>
      <c r="J35" s="64"/>
      <c r="K35" s="64"/>
      <c r="L35" s="66"/>
      <c r="M35" s="58"/>
      <c r="N35" s="58"/>
      <c r="O35" s="58"/>
      <c r="P35" s="58"/>
      <c r="Q35" s="60"/>
      <c r="R35" s="60"/>
      <c r="S35" s="60"/>
      <c r="T35" s="60"/>
      <c r="U35" s="60"/>
      <c r="V35" s="61"/>
      <c r="W35" s="61"/>
      <c r="X35" s="61"/>
      <c r="Y35" s="60"/>
      <c r="Z35" s="60"/>
      <c r="AA35" s="60"/>
    </row>
    <row r="36" spans="1:28" s="62" customFormat="1" ht="14.45" hidden="1" customHeight="1">
      <c r="A36" s="45"/>
      <c r="B36" s="63" t="s">
        <v>279</v>
      </c>
      <c r="C36" s="64">
        <v>2239</v>
      </c>
      <c r="D36" s="64">
        <v>417</v>
      </c>
      <c r="E36" s="64">
        <v>1000</v>
      </c>
      <c r="F36" s="64">
        <v>1031</v>
      </c>
      <c r="G36" s="65">
        <f>C36-D36/4+F36/4</f>
        <v>2392.5</v>
      </c>
      <c r="H36" s="65">
        <f>C36-D36+MIN(E36,F36)</f>
        <v>2822</v>
      </c>
      <c r="I36" s="64">
        <v>741</v>
      </c>
      <c r="J36" s="64">
        <v>1200</v>
      </c>
      <c r="K36" s="64"/>
      <c r="L36" s="66">
        <f>ROUND(H36-I36/4+J36/4,0)</f>
        <v>2937</v>
      </c>
      <c r="M36" s="58"/>
      <c r="N36" s="58"/>
      <c r="O36" s="58"/>
      <c r="P36" s="58"/>
      <c r="Q36" s="60"/>
      <c r="R36" s="60"/>
      <c r="S36" s="60"/>
      <c r="T36" s="60"/>
      <c r="U36" s="60"/>
      <c r="V36" s="61"/>
      <c r="W36" s="61"/>
      <c r="X36" s="61"/>
      <c r="Y36" s="60"/>
      <c r="Z36" s="60"/>
      <c r="AA36" s="60"/>
    </row>
    <row r="37" spans="1:28" s="62" customFormat="1" ht="14.45" hidden="1" customHeight="1">
      <c r="A37" s="45"/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70"/>
      <c r="M37" s="60"/>
      <c r="N37" s="60"/>
      <c r="O37" s="60"/>
      <c r="P37" s="60"/>
      <c r="Q37" s="60"/>
      <c r="R37" s="60"/>
      <c r="S37" s="60"/>
      <c r="T37" s="60"/>
      <c r="U37" s="60"/>
      <c r="V37" s="61"/>
      <c r="W37" s="61"/>
      <c r="X37" s="61"/>
      <c r="Y37" s="60"/>
      <c r="Z37" s="60"/>
      <c r="AA37" s="60"/>
    </row>
    <row r="38" spans="1:28" s="62" customFormat="1" ht="14.45" hidden="1" customHeight="1">
      <c r="A38" s="45">
        <v>2</v>
      </c>
      <c r="B38" s="54" t="s">
        <v>286</v>
      </c>
      <c r="C38" s="55">
        <f t="shared" ref="C38:L38" si="11">SUM(C39:C41)</f>
        <v>3484</v>
      </c>
      <c r="D38" s="55">
        <f t="shared" si="11"/>
        <v>805</v>
      </c>
      <c r="E38" s="55">
        <f t="shared" si="11"/>
        <v>1550</v>
      </c>
      <c r="F38" s="55">
        <f t="shared" si="11"/>
        <v>1578</v>
      </c>
      <c r="G38" s="56">
        <f t="shared" si="11"/>
        <v>3677.25</v>
      </c>
      <c r="H38" s="56">
        <f t="shared" si="11"/>
        <v>3603</v>
      </c>
      <c r="I38" s="55">
        <f t="shared" si="11"/>
        <v>925</v>
      </c>
      <c r="J38" s="55">
        <f t="shared" si="11"/>
        <v>1700</v>
      </c>
      <c r="K38" s="55">
        <f t="shared" si="11"/>
        <v>0</v>
      </c>
      <c r="L38" s="57">
        <f t="shared" si="11"/>
        <v>3797</v>
      </c>
      <c r="M38" s="58"/>
      <c r="N38" s="58"/>
      <c r="O38" s="58"/>
      <c r="P38" s="58"/>
      <c r="Q38" s="60"/>
      <c r="R38" s="60"/>
      <c r="S38" s="60"/>
      <c r="T38" s="60"/>
      <c r="U38" s="60"/>
      <c r="V38" s="61"/>
      <c r="W38" s="61"/>
      <c r="X38" s="61"/>
      <c r="Y38" s="60"/>
      <c r="Z38" s="60"/>
      <c r="AA38" s="60"/>
    </row>
    <row r="39" spans="1:28" s="62" customFormat="1" ht="14.45" hidden="1" customHeight="1">
      <c r="A39" s="45"/>
      <c r="B39" s="63" t="s">
        <v>287</v>
      </c>
      <c r="C39" s="64">
        <v>3024</v>
      </c>
      <c r="D39" s="64">
        <v>707</v>
      </c>
      <c r="E39" s="64">
        <v>1300</v>
      </c>
      <c r="F39" s="64">
        <v>1404</v>
      </c>
      <c r="G39" s="65">
        <f>C39-D39/4+F39/4</f>
        <v>3198.25</v>
      </c>
      <c r="H39" s="65">
        <v>3246</v>
      </c>
      <c r="I39" s="64">
        <v>745</v>
      </c>
      <c r="J39" s="64">
        <v>1500</v>
      </c>
      <c r="K39" s="64"/>
      <c r="L39" s="66">
        <f>ROUND(H39-I39/4+J39/4,0)</f>
        <v>3435</v>
      </c>
      <c r="M39" s="58"/>
      <c r="N39" s="58"/>
      <c r="O39" s="58"/>
      <c r="P39" s="58"/>
      <c r="Q39" s="60"/>
      <c r="R39" s="60"/>
      <c r="S39" s="60"/>
      <c r="T39" s="60"/>
      <c r="U39" s="60"/>
      <c r="V39" s="61"/>
      <c r="W39" s="61"/>
      <c r="X39" s="61"/>
      <c r="Y39" s="60"/>
      <c r="Z39" s="60"/>
      <c r="AA39" s="60"/>
    </row>
    <row r="40" spans="1:28" s="62" customFormat="1" ht="14.45" hidden="1" customHeight="1">
      <c r="A40" s="45"/>
      <c r="B40" s="67" t="s">
        <v>285</v>
      </c>
      <c r="C40" s="64"/>
      <c r="D40" s="64"/>
      <c r="E40" s="64"/>
      <c r="F40" s="64"/>
      <c r="G40" s="65">
        <f>C40-D40/4+F40/4</f>
        <v>0</v>
      </c>
      <c r="H40" s="65">
        <f>C40-D40+MIN(E40,F40)</f>
        <v>0</v>
      </c>
      <c r="I40" s="64"/>
      <c r="J40" s="64"/>
      <c r="K40" s="64"/>
      <c r="L40" s="66">
        <f>ROUND(H40-I40/4+J40/4,0)</f>
        <v>0</v>
      </c>
      <c r="M40" s="58"/>
      <c r="N40" s="58"/>
      <c r="O40" s="58"/>
      <c r="P40" s="58"/>
      <c r="Q40" s="60"/>
      <c r="R40" s="60"/>
      <c r="S40" s="60"/>
      <c r="T40" s="60"/>
      <c r="U40" s="60"/>
      <c r="V40" s="61"/>
      <c r="W40" s="61"/>
      <c r="X40" s="61"/>
      <c r="Y40" s="60"/>
      <c r="Z40" s="60"/>
      <c r="AA40" s="60"/>
    </row>
    <row r="41" spans="1:28" s="62" customFormat="1" ht="14.45" hidden="1" customHeight="1">
      <c r="A41" s="45"/>
      <c r="B41" s="63" t="s">
        <v>270</v>
      </c>
      <c r="C41" s="64">
        <v>460</v>
      </c>
      <c r="D41" s="64">
        <v>98</v>
      </c>
      <c r="E41" s="64">
        <v>250</v>
      </c>
      <c r="F41" s="64">
        <v>174</v>
      </c>
      <c r="G41" s="65">
        <f>C41-D41/4+F41/4</f>
        <v>479</v>
      </c>
      <c r="H41" s="65">
        <v>357</v>
      </c>
      <c r="I41" s="64">
        <v>180</v>
      </c>
      <c r="J41" s="64">
        <v>200</v>
      </c>
      <c r="K41" s="64"/>
      <c r="L41" s="66">
        <f>ROUND(H41-I41/4+J41/4,0)</f>
        <v>362</v>
      </c>
      <c r="M41" s="58"/>
      <c r="N41" s="58"/>
      <c r="O41" s="58"/>
      <c r="P41" s="58"/>
      <c r="Q41" s="60"/>
      <c r="R41" s="60"/>
      <c r="S41" s="60"/>
      <c r="T41" s="60"/>
      <c r="U41" s="60"/>
      <c r="V41" s="61"/>
      <c r="W41" s="61"/>
      <c r="X41" s="61"/>
      <c r="Y41" s="60"/>
      <c r="Z41" s="60"/>
      <c r="AA41" s="60"/>
    </row>
    <row r="42" spans="1:28" s="62" customFormat="1" ht="14.45" hidden="1" customHeight="1">
      <c r="A42" s="45"/>
      <c r="B42" s="68"/>
      <c r="C42" s="69"/>
      <c r="D42" s="69"/>
      <c r="E42" s="69"/>
      <c r="F42" s="69"/>
      <c r="G42" s="69"/>
      <c r="H42" s="69"/>
      <c r="I42" s="69"/>
      <c r="J42" s="69"/>
      <c r="K42" s="69"/>
      <c r="L42" s="70"/>
      <c r="M42" s="60"/>
      <c r="N42" s="60"/>
      <c r="O42" s="60"/>
      <c r="P42" s="60"/>
      <c r="Q42" s="60"/>
      <c r="R42" s="60"/>
      <c r="S42" s="60"/>
      <c r="T42" s="60"/>
      <c r="U42" s="60"/>
      <c r="V42" s="61"/>
      <c r="W42" s="61"/>
      <c r="X42" s="61"/>
      <c r="Y42" s="60"/>
      <c r="Z42" s="60"/>
      <c r="AA42" s="60"/>
    </row>
    <row r="43" spans="1:28" s="62" customFormat="1" ht="19.5" customHeight="1">
      <c r="A43" s="45">
        <v>3</v>
      </c>
      <c r="B43" s="54" t="s">
        <v>288</v>
      </c>
      <c r="C43" s="55">
        <f t="shared" ref="C43:V43" si="12">SUM(C44:C47)</f>
        <v>4309</v>
      </c>
      <c r="D43" s="55">
        <f t="shared" si="12"/>
        <v>1275</v>
      </c>
      <c r="E43" s="55">
        <f t="shared" si="12"/>
        <v>3300</v>
      </c>
      <c r="F43" s="55">
        <f t="shared" si="12"/>
        <v>3037</v>
      </c>
      <c r="G43" s="56">
        <f t="shared" si="12"/>
        <v>4749.5</v>
      </c>
      <c r="H43" s="56">
        <f t="shared" si="12"/>
        <v>5346</v>
      </c>
      <c r="I43" s="55">
        <f t="shared" si="12"/>
        <v>1524</v>
      </c>
      <c r="J43" s="55">
        <f t="shared" si="12"/>
        <v>4800</v>
      </c>
      <c r="K43" s="55">
        <f t="shared" si="12"/>
        <v>0</v>
      </c>
      <c r="L43" s="71">
        <f t="shared" si="12"/>
        <v>6129</v>
      </c>
      <c r="M43" s="97">
        <f t="shared" si="12"/>
        <v>6439</v>
      </c>
      <c r="N43" s="97">
        <f t="shared" si="12"/>
        <v>1617</v>
      </c>
      <c r="O43" s="97">
        <f t="shared" si="12"/>
        <v>5660</v>
      </c>
      <c r="P43" s="97">
        <f t="shared" si="12"/>
        <v>3928</v>
      </c>
      <c r="Q43" s="72">
        <f t="shared" si="12"/>
        <v>7016.75</v>
      </c>
      <c r="R43" s="73">
        <f t="shared" si="12"/>
        <v>8564</v>
      </c>
      <c r="S43" s="74">
        <f t="shared" si="12"/>
        <v>2172</v>
      </c>
      <c r="T43" s="74">
        <f t="shared" si="12"/>
        <v>5660</v>
      </c>
      <c r="U43" s="74">
        <f t="shared" si="12"/>
        <v>4860</v>
      </c>
      <c r="V43" s="74">
        <f t="shared" si="12"/>
        <v>9236</v>
      </c>
      <c r="W43" s="61"/>
      <c r="X43" s="61"/>
      <c r="Y43" s="60"/>
      <c r="Z43" s="60"/>
      <c r="AA43" s="60"/>
    </row>
    <row r="44" spans="1:28" s="82" customFormat="1" ht="19.5" customHeight="1">
      <c r="A44" s="75"/>
      <c r="B44" s="63" t="s">
        <v>287</v>
      </c>
      <c r="C44" s="76">
        <v>2411</v>
      </c>
      <c r="D44" s="76">
        <v>641</v>
      </c>
      <c r="E44" s="76">
        <v>2500</v>
      </c>
      <c r="F44" s="76">
        <v>2615</v>
      </c>
      <c r="G44" s="76">
        <f>C44-D44/4+F44/4</f>
        <v>2904.5</v>
      </c>
      <c r="H44" s="76">
        <f>3827+48</f>
        <v>3875</v>
      </c>
      <c r="I44" s="76">
        <v>879</v>
      </c>
      <c r="J44" s="76">
        <v>4000</v>
      </c>
      <c r="K44" s="76"/>
      <c r="L44" s="77">
        <f>ROUND(H44-I44/4+J44/4,0)</f>
        <v>4655</v>
      </c>
      <c r="M44" s="98">
        <v>4196</v>
      </c>
      <c r="N44" s="98">
        <v>937</v>
      </c>
      <c r="O44" s="98">
        <v>4020</v>
      </c>
      <c r="P44" s="98">
        <f>'thong ke chi tiet sp lieu HSSV'!E235</f>
        <v>2719</v>
      </c>
      <c r="Q44" s="78">
        <f>M44-N44/4+P44/4</f>
        <v>4641.5</v>
      </c>
      <c r="R44" s="78">
        <f>M44-N44+MIN(O44,P44)</f>
        <v>5978</v>
      </c>
      <c r="S44" s="79">
        <f>'thong ke chi tiet sp lieu HSSV'!E232+'thong ke chi tiet sp lieu HSSV'!E233+'thong ke chi tiet sp lieu HSSV'!E234-'thong ke chi tiet sp lieu HSSV'!P234+'thong ke chi tiet sp lieu HSSV'!E235-'thong ke chi tiet sp lieu HSSV'!P235</f>
        <v>1287</v>
      </c>
      <c r="T44" s="79">
        <v>3410</v>
      </c>
      <c r="U44" s="79">
        <f>'thong ke chi tiet sp lieu HSSV'!P236</f>
        <v>3010</v>
      </c>
      <c r="V44" s="80">
        <f>R44-S44/4+MIN(T44:U44)/4</f>
        <v>6408.75</v>
      </c>
      <c r="W44" s="175"/>
      <c r="X44" s="81"/>
      <c r="Y44" s="81"/>
      <c r="Z44" s="81"/>
      <c r="AA44" s="81"/>
    </row>
    <row r="45" spans="1:28" s="82" customFormat="1" ht="19.5" customHeight="1">
      <c r="A45" s="75"/>
      <c r="B45" s="63" t="s">
        <v>294</v>
      </c>
      <c r="C45" s="76">
        <v>551</v>
      </c>
      <c r="D45" s="76">
        <v>208</v>
      </c>
      <c r="E45" s="76">
        <v>800</v>
      </c>
      <c r="F45" s="76">
        <v>422</v>
      </c>
      <c r="G45" s="76">
        <f>C45-D45/4+F45/4</f>
        <v>604.5</v>
      </c>
      <c r="H45" s="76">
        <v>634</v>
      </c>
      <c r="I45" s="76">
        <v>212</v>
      </c>
      <c r="J45" s="76">
        <v>800</v>
      </c>
      <c r="K45" s="76"/>
      <c r="L45" s="77">
        <f>ROUND(H45-I45/4+J45/4,0)</f>
        <v>781</v>
      </c>
      <c r="M45" s="98">
        <v>1274</v>
      </c>
      <c r="N45" s="98">
        <v>259</v>
      </c>
      <c r="O45" s="98">
        <v>1440</v>
      </c>
      <c r="P45" s="98">
        <f>'thong ke chi tiet sp lieu HSSV'!E241</f>
        <v>1135</v>
      </c>
      <c r="Q45" s="78">
        <f>M45-N45/4+P45/4</f>
        <v>1493</v>
      </c>
      <c r="R45" s="78">
        <f>M45-N45+MIN(O45,P45)</f>
        <v>2150</v>
      </c>
      <c r="S45" s="79">
        <f>'thong ke chi tiet sp lieu HSSV'!E238+'thong ke chi tiet sp lieu HSSV'!E239+('thong ke chi tiet sp lieu HSSV'!E240-'thong ke chi tiet sp lieu HSSV'!P240)+('thong ke chi tiet sp lieu HSSV'!E241-'thong ke chi tiet sp lieu HSSV'!P241)</f>
        <v>499</v>
      </c>
      <c r="T45" s="79">
        <v>2050</v>
      </c>
      <c r="U45" s="79">
        <f>'thong ke chi tiet sp lieu HSSV'!P242</f>
        <v>1720</v>
      </c>
      <c r="V45" s="80">
        <f>R45-S45/4+MIN(T45:U45)/4</f>
        <v>2455.25</v>
      </c>
      <c r="W45" s="176"/>
      <c r="X45" s="81"/>
      <c r="Y45" s="81"/>
      <c r="Z45" s="81"/>
      <c r="AA45" s="81"/>
    </row>
    <row r="46" spans="1:28" s="82" customFormat="1" ht="19.5" customHeight="1">
      <c r="A46" s="75"/>
      <c r="B46" s="67" t="s">
        <v>285</v>
      </c>
      <c r="C46" s="76"/>
      <c r="D46" s="76"/>
      <c r="E46" s="76">
        <v>0</v>
      </c>
      <c r="F46" s="76">
        <v>0</v>
      </c>
      <c r="G46" s="76">
        <f>C46-D46/4+F46/4</f>
        <v>0</v>
      </c>
      <c r="H46" s="76">
        <f>C46-D46+MIN(E46,F46)</f>
        <v>0</v>
      </c>
      <c r="I46" s="76"/>
      <c r="J46" s="76">
        <f>E46</f>
        <v>0</v>
      </c>
      <c r="K46" s="76"/>
      <c r="L46" s="77">
        <f>ROUND(H46-I46/4+J46/4,0)</f>
        <v>0</v>
      </c>
      <c r="M46" s="98">
        <v>48</v>
      </c>
      <c r="N46" s="98"/>
      <c r="O46" s="98">
        <v>200</v>
      </c>
      <c r="P46" s="98">
        <f>'thong ke chi tiet sp lieu HSSV'!E245</f>
        <v>74</v>
      </c>
      <c r="Q46" s="78">
        <f>M46-N46/4+P46/4</f>
        <v>66.5</v>
      </c>
      <c r="R46" s="78">
        <f>M46-N46+MIN(O46,P46)</f>
        <v>122</v>
      </c>
      <c r="S46" s="79">
        <f>'thong ke chi tiet sp lieu HSSV'!E244+('thong ke chi tiet sp lieu HSSV'!E245-'thong ke chi tiet sp lieu HSSV'!P245)</f>
        <v>72</v>
      </c>
      <c r="T46" s="79">
        <v>200</v>
      </c>
      <c r="U46" s="79">
        <f>'thong ke chi tiet sp lieu HSSV'!P246</f>
        <v>130</v>
      </c>
      <c r="V46" s="80">
        <f>R46-S46/4+MIN(T46:U46)/4</f>
        <v>136.5</v>
      </c>
      <c r="W46" s="176"/>
      <c r="X46" s="83"/>
      <c r="Y46" s="81"/>
      <c r="Z46" s="81"/>
      <c r="AA46" s="81"/>
      <c r="AB46" s="84"/>
    </row>
    <row r="47" spans="1:28" s="82" customFormat="1" ht="19.5" customHeight="1">
      <c r="A47" s="75"/>
      <c r="B47" s="63" t="s">
        <v>280</v>
      </c>
      <c r="C47" s="76">
        <v>1347</v>
      </c>
      <c r="D47" s="76">
        <v>426</v>
      </c>
      <c r="E47" s="76">
        <v>0</v>
      </c>
      <c r="F47" s="76">
        <v>0</v>
      </c>
      <c r="G47" s="76">
        <f>C47-D47/4+F47/4</f>
        <v>1240.5</v>
      </c>
      <c r="H47" s="76">
        <v>837</v>
      </c>
      <c r="I47" s="76">
        <v>433</v>
      </c>
      <c r="J47" s="85">
        <f>E47</f>
        <v>0</v>
      </c>
      <c r="K47" s="76"/>
      <c r="L47" s="77">
        <f>ROUND((H47*8+(H47-I47)*4)/12,0)</f>
        <v>693</v>
      </c>
      <c r="M47" s="98">
        <v>921</v>
      </c>
      <c r="N47" s="98">
        <v>421</v>
      </c>
      <c r="O47" s="98"/>
      <c r="P47" s="98"/>
      <c r="Q47" s="78">
        <f>M47-N47/4+P47/4</f>
        <v>815.75</v>
      </c>
      <c r="R47" s="78">
        <v>314</v>
      </c>
      <c r="S47" s="79">
        <v>314</v>
      </c>
      <c r="T47" s="79">
        <v>0</v>
      </c>
      <c r="U47" s="79">
        <v>0</v>
      </c>
      <c r="V47" s="80">
        <f>R47-S47/4+MIN(T47:U47)/4</f>
        <v>235.5</v>
      </c>
      <c r="W47" s="176"/>
      <c r="X47" s="83"/>
      <c r="Y47" s="81"/>
      <c r="Z47" s="81"/>
      <c r="AA47" s="81"/>
    </row>
    <row r="48" spans="1:28" s="62" customFormat="1" ht="19.5" customHeight="1">
      <c r="A48" s="4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7"/>
      <c r="M48" s="99"/>
      <c r="N48" s="99"/>
      <c r="O48" s="99"/>
      <c r="P48" s="99"/>
      <c r="Q48" s="60"/>
      <c r="R48" s="60"/>
      <c r="S48" s="60"/>
      <c r="T48" s="60"/>
      <c r="U48" s="60"/>
      <c r="V48" s="61"/>
      <c r="W48" s="177"/>
      <c r="X48" s="61"/>
      <c r="Y48" s="60"/>
      <c r="Z48" s="60"/>
      <c r="AA48" s="60"/>
    </row>
    <row r="49" spans="1:27" s="62" customFormat="1" ht="14.45" hidden="1" customHeight="1">
      <c r="A49" s="45">
        <v>4</v>
      </c>
      <c r="B49" s="54" t="s">
        <v>289</v>
      </c>
      <c r="C49" s="55">
        <f t="shared" ref="C49:K49" si="13">SUM(C50:C52)</f>
        <v>8705</v>
      </c>
      <c r="D49" s="55">
        <f t="shared" si="13"/>
        <v>2850</v>
      </c>
      <c r="E49" s="55">
        <f t="shared" si="13"/>
        <v>3200</v>
      </c>
      <c r="F49" s="55">
        <f t="shared" si="13"/>
        <v>3569</v>
      </c>
      <c r="G49" s="56">
        <f t="shared" si="13"/>
        <v>8884.75</v>
      </c>
      <c r="H49" s="56">
        <f>SUM(H50:H52)</f>
        <v>9055</v>
      </c>
      <c r="I49" s="55">
        <f>SUM(I50:I52)</f>
        <v>3619</v>
      </c>
      <c r="J49" s="55">
        <f>SUM(J50:J52)</f>
        <v>3400</v>
      </c>
      <c r="K49" s="55">
        <f t="shared" si="13"/>
        <v>0</v>
      </c>
      <c r="L49" s="57">
        <f>SUM(L50:L52)</f>
        <v>9000</v>
      </c>
      <c r="M49" s="58"/>
      <c r="N49" s="58"/>
      <c r="O49" s="58"/>
      <c r="P49" s="58"/>
      <c r="Q49" s="60"/>
      <c r="R49" s="60"/>
      <c r="S49" s="60"/>
      <c r="T49" s="60"/>
      <c r="U49" s="60"/>
      <c r="V49" s="61"/>
      <c r="W49" s="61"/>
      <c r="X49" s="61"/>
      <c r="Y49" s="60"/>
      <c r="Z49" s="60"/>
      <c r="AA49" s="60"/>
    </row>
    <row r="50" spans="1:27" s="62" customFormat="1" ht="14.45" hidden="1" customHeight="1">
      <c r="A50" s="45"/>
      <c r="B50" s="63" t="s">
        <v>287</v>
      </c>
      <c r="C50" s="64">
        <v>6145</v>
      </c>
      <c r="D50" s="64">
        <v>1788</v>
      </c>
      <c r="E50" s="64">
        <v>2500</v>
      </c>
      <c r="F50" s="64">
        <v>2782</v>
      </c>
      <c r="G50" s="65">
        <f>C50-D50/4+F50/4</f>
        <v>6393.5</v>
      </c>
      <c r="H50" s="88">
        <f>C50-D50+MIN(E50,F50)</f>
        <v>6857</v>
      </c>
      <c r="I50" s="64">
        <v>2167</v>
      </c>
      <c r="J50" s="64">
        <v>2800</v>
      </c>
      <c r="K50" s="64"/>
      <c r="L50" s="66">
        <f>ROUND(H50-I50/4+J50/4,0)</f>
        <v>7015</v>
      </c>
      <c r="M50" s="58"/>
      <c r="N50" s="58"/>
      <c r="O50" s="58"/>
      <c r="P50" s="58"/>
      <c r="Q50" s="60"/>
      <c r="R50" s="60"/>
      <c r="S50" s="60"/>
      <c r="T50" s="60"/>
      <c r="U50" s="60"/>
      <c r="V50" s="61"/>
      <c r="W50" s="61"/>
      <c r="X50" s="61"/>
      <c r="Y50" s="60"/>
      <c r="Z50" s="60"/>
      <c r="AA50" s="60"/>
    </row>
    <row r="51" spans="1:27" s="62" customFormat="1" ht="14.45" hidden="1" customHeight="1">
      <c r="A51" s="45"/>
      <c r="B51" s="67" t="s">
        <v>285</v>
      </c>
      <c r="C51" s="64"/>
      <c r="D51" s="64"/>
      <c r="E51" s="64"/>
      <c r="F51" s="64"/>
      <c r="G51" s="65">
        <f>C51-D51/4+F51/4</f>
        <v>0</v>
      </c>
      <c r="H51" s="65">
        <f>C51-D51+MIN(E51,F51)</f>
        <v>0</v>
      </c>
      <c r="I51" s="64"/>
      <c r="J51" s="64">
        <f>E51</f>
        <v>0</v>
      </c>
      <c r="K51" s="64"/>
      <c r="L51" s="66">
        <f>ROUND(H51-I51/4+J51/4,0)</f>
        <v>0</v>
      </c>
      <c r="M51" s="58"/>
      <c r="N51" s="58"/>
      <c r="O51" s="58"/>
      <c r="P51" s="58"/>
      <c r="Q51" s="60"/>
      <c r="R51" s="60"/>
      <c r="S51" s="60"/>
      <c r="T51" s="60"/>
      <c r="U51" s="60"/>
      <c r="V51" s="61"/>
      <c r="W51" s="61"/>
      <c r="X51" s="61"/>
      <c r="Y51" s="60"/>
      <c r="Z51" s="60"/>
      <c r="AA51" s="60"/>
    </row>
    <row r="52" spans="1:27" s="62" customFormat="1" ht="14.45" hidden="1" customHeight="1">
      <c r="A52" s="45"/>
      <c r="B52" s="63" t="s">
        <v>270</v>
      </c>
      <c r="C52" s="64">
        <v>2560</v>
      </c>
      <c r="D52" s="64">
        <v>1062</v>
      </c>
      <c r="E52" s="64">
        <v>700</v>
      </c>
      <c r="F52" s="64">
        <v>787</v>
      </c>
      <c r="G52" s="65">
        <f>C52-D52/4+F52/4</f>
        <v>2491.25</v>
      </c>
      <c r="H52" s="65">
        <f>C52-D52+MIN(E52,F52)</f>
        <v>2198</v>
      </c>
      <c r="I52" s="64">
        <f>1321+131</f>
        <v>1452</v>
      </c>
      <c r="J52" s="64">
        <v>600</v>
      </c>
      <c r="K52" s="64"/>
      <c r="L52" s="66">
        <f>ROUND(H52-I52/4+J52/4,0)</f>
        <v>1985</v>
      </c>
      <c r="M52" s="58"/>
      <c r="N52" s="58"/>
      <c r="O52" s="58"/>
      <c r="P52" s="58"/>
      <c r="Q52" s="60"/>
      <c r="R52" s="60"/>
      <c r="S52" s="60"/>
      <c r="T52" s="60"/>
      <c r="U52" s="60"/>
      <c r="V52" s="61"/>
      <c r="W52" s="61"/>
      <c r="X52" s="61"/>
      <c r="Y52" s="60"/>
      <c r="Z52" s="60"/>
      <c r="AA52" s="60"/>
    </row>
    <row r="53" spans="1:27">
      <c r="M53" s="89"/>
      <c r="N53" s="90" t="s">
        <v>295</v>
      </c>
      <c r="T53" s="178" t="s">
        <v>298</v>
      </c>
      <c r="U53" s="178"/>
      <c r="V53" s="178"/>
      <c r="W53" s="178"/>
      <c r="X53" s="178"/>
      <c r="Y53" s="178"/>
    </row>
    <row r="54" spans="1:27">
      <c r="M54" s="3"/>
      <c r="N54" s="91"/>
      <c r="O54" s="92"/>
      <c r="P54" s="92"/>
      <c r="Q54" s="92"/>
      <c r="R54" s="92"/>
      <c r="S54" s="92"/>
      <c r="T54" s="171" t="s">
        <v>200</v>
      </c>
      <c r="U54" s="171"/>
      <c r="V54" s="171"/>
      <c r="W54" s="171"/>
      <c r="X54" s="171"/>
      <c r="Y54" s="171"/>
    </row>
    <row r="55" spans="1:27">
      <c r="A55" s="93"/>
      <c r="B55" s="94"/>
      <c r="M55" s="3"/>
      <c r="N55" s="94"/>
      <c r="T55" s="178"/>
      <c r="U55" s="178"/>
      <c r="V55" s="178"/>
      <c r="W55" s="178"/>
      <c r="X55" s="178"/>
      <c r="Y55" s="178"/>
    </row>
    <row r="56" spans="1:27">
      <c r="A56" s="93"/>
      <c r="B56" s="94"/>
      <c r="M56" s="3"/>
      <c r="N56" s="95"/>
    </row>
    <row r="57" spans="1:27">
      <c r="A57" s="96"/>
      <c r="B57" s="94"/>
    </row>
    <row r="61" spans="1:27">
      <c r="T61" s="171" t="s">
        <v>201</v>
      </c>
      <c r="U61" s="171"/>
      <c r="V61" s="171"/>
      <c r="W61" s="171"/>
      <c r="X61" s="171"/>
      <c r="Y61" s="171"/>
    </row>
  </sheetData>
  <mergeCells count="17">
    <mergeCell ref="B7:B9"/>
    <mergeCell ref="C7:L7"/>
    <mergeCell ref="M7:X7"/>
    <mergeCell ref="Y7:AA8"/>
    <mergeCell ref="C8:G8"/>
    <mergeCell ref="H8:L8"/>
    <mergeCell ref="M8:Q8"/>
    <mergeCell ref="T1:AA1"/>
    <mergeCell ref="T2:AA2"/>
    <mergeCell ref="T61:Y61"/>
    <mergeCell ref="R8:X8"/>
    <mergeCell ref="W44:W48"/>
    <mergeCell ref="T53:Y53"/>
    <mergeCell ref="T54:Y54"/>
    <mergeCell ref="T55:Y55"/>
    <mergeCell ref="A5:AA5"/>
    <mergeCell ref="A7:A9"/>
  </mergeCells>
  <phoneticPr fontId="74" type="noConversion"/>
  <pageMargins left="0.7" right="0.7" top="0.75" bottom="0.75" header="0.3" footer="0.3"/>
  <pageSetup scale="8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1"/>
  <sheetViews>
    <sheetView tabSelected="1" view="pageBreakPreview" zoomScaleNormal="100" workbookViewId="0">
      <selection activeCell="A3" sqref="A3:F3"/>
    </sheetView>
  </sheetViews>
  <sheetFormatPr defaultColWidth="8.85546875" defaultRowHeight="15"/>
  <cols>
    <col min="1" max="1" width="6" style="105" customWidth="1"/>
    <col min="2" max="2" width="25" style="105" customWidth="1"/>
    <col min="3" max="3" width="12.140625" style="140" customWidth="1"/>
    <col min="4" max="4" width="13.140625" style="140" hidden="1" customWidth="1"/>
    <col min="5" max="5" width="7.42578125" style="105" customWidth="1"/>
    <col min="6" max="6" width="7.5703125" style="105" customWidth="1"/>
    <col min="7" max="7" width="7.28515625" style="105" customWidth="1"/>
    <col min="8" max="8" width="7.42578125" style="105" customWidth="1"/>
    <col min="9" max="11" width="7.7109375" style="105" customWidth="1"/>
    <col min="12" max="12" width="7.28515625" style="105" customWidth="1"/>
    <col min="13" max="13" width="7.42578125" style="126" customWidth="1"/>
    <col min="14" max="14" width="6.85546875" style="126" customWidth="1"/>
    <col min="15" max="15" width="7.5703125" style="126" customWidth="1"/>
    <col min="16" max="16" width="7.140625" style="126" customWidth="1"/>
    <col min="17" max="16384" width="8.85546875" style="105"/>
  </cols>
  <sheetData>
    <row r="1" spans="1:16" ht="15.95" customHeight="1">
      <c r="A1" s="213" t="s">
        <v>2</v>
      </c>
      <c r="B1" s="213"/>
      <c r="C1" s="213"/>
      <c r="D1" s="213"/>
      <c r="E1" s="213"/>
      <c r="F1" s="213"/>
      <c r="I1" s="169" t="s">
        <v>5</v>
      </c>
      <c r="J1" s="169"/>
      <c r="K1" s="169"/>
      <c r="L1" s="169"/>
      <c r="M1" s="169"/>
      <c r="N1" s="169"/>
      <c r="O1" s="169"/>
      <c r="P1" s="169"/>
    </row>
    <row r="2" spans="1:16" ht="15.95" customHeight="1">
      <c r="A2" s="169" t="s">
        <v>3</v>
      </c>
      <c r="B2" s="169"/>
      <c r="C2" s="169"/>
      <c r="D2" s="169"/>
      <c r="E2" s="169"/>
      <c r="F2" s="169"/>
      <c r="I2" s="170" t="s">
        <v>6</v>
      </c>
      <c r="J2" s="170"/>
      <c r="K2" s="170"/>
      <c r="L2" s="170"/>
      <c r="M2" s="170"/>
      <c r="N2" s="170"/>
      <c r="O2" s="170"/>
      <c r="P2" s="170"/>
    </row>
    <row r="3" spans="1:16" ht="15.95" customHeight="1">
      <c r="A3" s="169" t="s">
        <v>4</v>
      </c>
      <c r="B3" s="169"/>
      <c r="C3" s="169"/>
      <c r="D3" s="169"/>
      <c r="E3" s="169"/>
      <c r="F3" s="169"/>
      <c r="I3" s="208"/>
      <c r="J3" s="208"/>
      <c r="K3" s="208"/>
      <c r="L3" s="208"/>
      <c r="M3" s="208"/>
      <c r="N3" s="208"/>
      <c r="O3" s="208"/>
      <c r="P3" s="208"/>
    </row>
    <row r="4" spans="1:16" ht="15" customHeight="1">
      <c r="A4" s="169"/>
      <c r="B4" s="169"/>
      <c r="C4" s="169"/>
      <c r="D4" s="169"/>
      <c r="E4" s="169"/>
      <c r="F4" s="169"/>
    </row>
    <row r="5" spans="1:16" ht="30" customHeight="1">
      <c r="A5" s="214" t="s">
        <v>303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</row>
    <row r="7" spans="1:16" ht="18" customHeight="1">
      <c r="A7" s="215" t="s">
        <v>202</v>
      </c>
      <c r="B7" s="211" t="s">
        <v>7</v>
      </c>
      <c r="C7" s="211" t="s">
        <v>8</v>
      </c>
      <c r="D7" s="209" t="s">
        <v>233</v>
      </c>
      <c r="E7" s="211" t="s">
        <v>9</v>
      </c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</row>
    <row r="8" spans="1:16">
      <c r="A8" s="211"/>
      <c r="B8" s="211"/>
      <c r="C8" s="211"/>
      <c r="D8" s="210"/>
      <c r="E8" s="106" t="s">
        <v>203</v>
      </c>
      <c r="F8" s="106" t="s">
        <v>204</v>
      </c>
      <c r="G8" s="106" t="s">
        <v>205</v>
      </c>
      <c r="H8" s="106" t="s">
        <v>206</v>
      </c>
      <c r="I8" s="106" t="s">
        <v>207</v>
      </c>
      <c r="J8" s="106" t="s">
        <v>208</v>
      </c>
      <c r="K8" s="106" t="s">
        <v>209</v>
      </c>
      <c r="L8" s="106" t="s">
        <v>210</v>
      </c>
      <c r="M8" s="107" t="s">
        <v>211</v>
      </c>
      <c r="N8" s="108" t="s">
        <v>212</v>
      </c>
      <c r="O8" s="108" t="s">
        <v>213</v>
      </c>
      <c r="P8" s="108" t="s">
        <v>214</v>
      </c>
    </row>
    <row r="9" spans="1:16" ht="15" customHeight="1">
      <c r="A9" s="218">
        <v>1</v>
      </c>
      <c r="B9" s="220" t="s">
        <v>10</v>
      </c>
      <c r="C9" s="159" t="s">
        <v>11</v>
      </c>
      <c r="D9" s="102" t="str">
        <f>LEFT(C9,FIND("-",C9,1)-1)</f>
        <v>15TCN</v>
      </c>
      <c r="E9" s="103">
        <f>VLOOKUP(C9,'[1]Chi tiet theo khoa'!$C$8:$O$205,13,0)</f>
        <v>33</v>
      </c>
      <c r="F9" s="103">
        <v>33</v>
      </c>
      <c r="G9" s="103">
        <v>33</v>
      </c>
      <c r="H9" s="103">
        <v>33</v>
      </c>
      <c r="I9" s="103">
        <v>33</v>
      </c>
      <c r="J9" s="103">
        <v>33</v>
      </c>
      <c r="K9" s="103">
        <v>33</v>
      </c>
      <c r="L9" s="103">
        <v>33</v>
      </c>
      <c r="M9" s="104">
        <v>33</v>
      </c>
      <c r="N9" s="104">
        <v>33</v>
      </c>
      <c r="O9" s="104">
        <v>33</v>
      </c>
      <c r="P9" s="104">
        <v>33</v>
      </c>
    </row>
    <row r="10" spans="1:16" ht="15" customHeight="1">
      <c r="A10" s="216"/>
      <c r="B10" s="221"/>
      <c r="C10" s="160" t="s">
        <v>12</v>
      </c>
      <c r="D10" s="109" t="str">
        <f t="shared" ref="D10:D71" si="0">LEFT(C10,FIND("-",C10,1)-1)</f>
        <v>15CĐN</v>
      </c>
      <c r="E10" s="103">
        <f>VLOOKUP(C10,'[1]Chi tiet theo khoa'!$C$8:$O$205,13,0)</f>
        <v>14</v>
      </c>
      <c r="F10" s="103">
        <v>14</v>
      </c>
      <c r="G10" s="103">
        <v>14</v>
      </c>
      <c r="H10" s="103">
        <f>VLOOKUP(C10,'[2]TK.HSSV_T_N(10-5-17)'!$C$9:$H$229,6,0)</f>
        <v>14</v>
      </c>
      <c r="I10" s="103">
        <v>14</v>
      </c>
      <c r="J10" s="103">
        <v>14</v>
      </c>
      <c r="K10" s="103">
        <v>14</v>
      </c>
      <c r="L10" s="103">
        <v>14</v>
      </c>
      <c r="M10" s="104">
        <v>14</v>
      </c>
      <c r="N10" s="104">
        <v>14</v>
      </c>
      <c r="O10" s="104">
        <v>14</v>
      </c>
      <c r="P10" s="104">
        <v>14</v>
      </c>
    </row>
    <row r="11" spans="1:16" ht="15" customHeight="1">
      <c r="A11" s="216"/>
      <c r="B11" s="221"/>
      <c r="C11" s="160" t="s">
        <v>13</v>
      </c>
      <c r="D11" s="109" t="str">
        <f t="shared" si="0"/>
        <v>16CĐN</v>
      </c>
      <c r="E11" s="103">
        <f>VLOOKUP(C11,'[1]Chi tiet theo khoa'!$C$8:$O$205,13,0)</f>
        <v>45</v>
      </c>
      <c r="F11" s="103">
        <v>45</v>
      </c>
      <c r="G11" s="103">
        <v>45</v>
      </c>
      <c r="H11" s="103">
        <f>VLOOKUP(C11,'[2]TK.HSSV_T_N(10-5-17)'!$C$9:$H$229,6,0)</f>
        <v>47</v>
      </c>
      <c r="I11" s="103">
        <v>47</v>
      </c>
      <c r="J11" s="103">
        <v>47</v>
      </c>
      <c r="K11" s="103">
        <v>47</v>
      </c>
      <c r="L11" s="103">
        <v>47</v>
      </c>
      <c r="M11" s="104">
        <v>47</v>
      </c>
      <c r="N11" s="104">
        <v>47</v>
      </c>
      <c r="O11" s="104">
        <v>47</v>
      </c>
      <c r="P11" s="104">
        <v>47</v>
      </c>
    </row>
    <row r="12" spans="1:16" ht="15" customHeight="1">
      <c r="A12" s="216"/>
      <c r="B12" s="221"/>
      <c r="C12" s="160" t="s">
        <v>14</v>
      </c>
      <c r="D12" s="109" t="str">
        <f t="shared" si="0"/>
        <v>16TCN</v>
      </c>
      <c r="E12" s="103">
        <f>VLOOKUP(C12,'[1]Chi tiet theo khoa'!$C$8:$O$205,13,0)</f>
        <v>45</v>
      </c>
      <c r="F12" s="103">
        <v>45</v>
      </c>
      <c r="G12" s="103">
        <v>45</v>
      </c>
      <c r="H12" s="103">
        <v>45</v>
      </c>
      <c r="I12" s="103">
        <v>45</v>
      </c>
      <c r="J12" s="103">
        <v>45</v>
      </c>
      <c r="K12" s="103">
        <v>45</v>
      </c>
      <c r="L12" s="103">
        <v>45</v>
      </c>
      <c r="M12" s="103">
        <v>45</v>
      </c>
      <c r="N12" s="103">
        <v>45</v>
      </c>
      <c r="O12" s="103">
        <v>45</v>
      </c>
      <c r="P12" s="103">
        <v>45</v>
      </c>
    </row>
    <row r="13" spans="1:16" ht="15" customHeight="1">
      <c r="A13" s="216"/>
      <c r="B13" s="221"/>
      <c r="C13" s="161" t="s">
        <v>15</v>
      </c>
      <c r="D13" s="109" t="str">
        <f t="shared" si="0"/>
        <v>16TCN</v>
      </c>
      <c r="E13" s="103">
        <f>VLOOKUP(C13,'[1]Chi tiet theo khoa'!$C$8:$O$205,13,0)</f>
        <v>53</v>
      </c>
      <c r="F13" s="103">
        <v>53</v>
      </c>
      <c r="G13" s="103">
        <v>53</v>
      </c>
      <c r="H13" s="103">
        <v>53</v>
      </c>
      <c r="I13" s="103">
        <v>53</v>
      </c>
      <c r="J13" s="103">
        <v>53</v>
      </c>
      <c r="K13" s="103">
        <v>53</v>
      </c>
      <c r="L13" s="103">
        <v>53</v>
      </c>
      <c r="M13" s="103">
        <v>53</v>
      </c>
      <c r="N13" s="103">
        <v>53</v>
      </c>
      <c r="O13" s="103">
        <v>53</v>
      </c>
      <c r="P13" s="103">
        <v>53</v>
      </c>
    </row>
    <row r="14" spans="1:16" ht="15" customHeight="1">
      <c r="A14" s="216"/>
      <c r="B14" s="222"/>
      <c r="C14" s="160" t="s">
        <v>215</v>
      </c>
      <c r="D14" s="109" t="s">
        <v>215</v>
      </c>
      <c r="E14" s="103">
        <v>0</v>
      </c>
      <c r="F14" s="103">
        <v>0</v>
      </c>
      <c r="G14" s="103">
        <v>0</v>
      </c>
      <c r="H14" s="103">
        <f>VLOOKUP(C14,'[2]TK.HSSV_T_N(10-5-17)'!$C$9:$H$229,6,0)</f>
        <v>0</v>
      </c>
      <c r="I14" s="103">
        <v>0</v>
      </c>
      <c r="J14" s="103">
        <v>0</v>
      </c>
      <c r="K14" s="103">
        <v>0</v>
      </c>
      <c r="L14" s="103">
        <v>0</v>
      </c>
      <c r="M14" s="104">
        <v>100</v>
      </c>
      <c r="N14" s="104">
        <v>100</v>
      </c>
      <c r="O14" s="104">
        <v>100</v>
      </c>
      <c r="P14" s="104">
        <v>100</v>
      </c>
    </row>
    <row r="15" spans="1:16" ht="15" customHeight="1">
      <c r="A15" s="216"/>
      <c r="B15" s="222"/>
      <c r="C15" s="160" t="s">
        <v>216</v>
      </c>
      <c r="D15" s="111" t="str">
        <f>C15</f>
        <v>17CĐN</v>
      </c>
      <c r="E15" s="103">
        <v>0</v>
      </c>
      <c r="F15" s="103">
        <v>0</v>
      </c>
      <c r="G15" s="103">
        <v>0</v>
      </c>
      <c r="H15" s="103">
        <f>VLOOKUP(C15,'[2]TK.HSSV_T_N(10-5-17)'!$C$9:$H$229,6,0)</f>
        <v>0</v>
      </c>
      <c r="I15" s="103">
        <v>0</v>
      </c>
      <c r="J15" s="103">
        <v>0</v>
      </c>
      <c r="K15" s="103">
        <v>0</v>
      </c>
      <c r="L15" s="103">
        <v>0</v>
      </c>
      <c r="M15" s="104">
        <v>50</v>
      </c>
      <c r="N15" s="104">
        <v>50</v>
      </c>
      <c r="O15" s="104">
        <v>50</v>
      </c>
      <c r="P15" s="104">
        <v>50</v>
      </c>
    </row>
    <row r="16" spans="1:16" ht="18" customHeight="1">
      <c r="A16" s="217"/>
      <c r="B16" s="223"/>
      <c r="C16" s="162" t="s">
        <v>16</v>
      </c>
      <c r="D16" s="102"/>
      <c r="E16" s="112">
        <f>SUM(E9:E14)</f>
        <v>190</v>
      </c>
      <c r="F16" s="112">
        <f t="shared" ref="F16:L16" si="1">SUM(F9:F13)</f>
        <v>190</v>
      </c>
      <c r="G16" s="112">
        <f t="shared" si="1"/>
        <v>190</v>
      </c>
      <c r="H16" s="112">
        <f t="shared" si="1"/>
        <v>192</v>
      </c>
      <c r="I16" s="112">
        <f t="shared" si="1"/>
        <v>192</v>
      </c>
      <c r="J16" s="112">
        <f t="shared" si="1"/>
        <v>192</v>
      </c>
      <c r="K16" s="112">
        <f t="shared" si="1"/>
        <v>192</v>
      </c>
      <c r="L16" s="112">
        <f t="shared" si="1"/>
        <v>192</v>
      </c>
      <c r="M16" s="113">
        <f>SUM(M9:M15)</f>
        <v>342</v>
      </c>
      <c r="N16" s="113">
        <f>SUM(N9:N15)</f>
        <v>342</v>
      </c>
      <c r="O16" s="113">
        <f>SUM(O9:O15)</f>
        <v>342</v>
      </c>
      <c r="P16" s="113">
        <f>SUM(P9:P15)</f>
        <v>342</v>
      </c>
    </row>
    <row r="17" spans="1:16" ht="15" customHeight="1">
      <c r="A17" s="218">
        <v>2</v>
      </c>
      <c r="B17" s="200" t="s">
        <v>217</v>
      </c>
      <c r="C17" s="159" t="s">
        <v>234</v>
      </c>
      <c r="D17" s="102" t="s">
        <v>235</v>
      </c>
      <c r="E17" s="133">
        <f>VLOOKUP(C17,'[1]Chi tiet theo khoa'!$C$8:$O$205,13,0)</f>
        <v>7</v>
      </c>
      <c r="F17" s="133">
        <v>7</v>
      </c>
      <c r="G17" s="133">
        <v>7</v>
      </c>
      <c r="H17" s="133">
        <v>6</v>
      </c>
      <c r="I17" s="133">
        <v>6</v>
      </c>
      <c r="J17" s="133">
        <v>6</v>
      </c>
      <c r="K17" s="133">
        <v>6</v>
      </c>
      <c r="L17" s="133">
        <v>6</v>
      </c>
      <c r="M17" s="134">
        <v>0</v>
      </c>
      <c r="N17" s="134">
        <v>0</v>
      </c>
      <c r="O17" s="134">
        <v>0</v>
      </c>
      <c r="P17" s="134">
        <v>0</v>
      </c>
    </row>
    <row r="18" spans="1:16" ht="15" customHeight="1">
      <c r="A18" s="216"/>
      <c r="B18" s="201"/>
      <c r="C18" s="160" t="s">
        <v>236</v>
      </c>
      <c r="D18" s="102" t="s">
        <v>235</v>
      </c>
      <c r="E18" s="103">
        <f>VLOOKUP(C18,'[1]Chi tiet theo khoa'!$C$8:$O$205,13,0)</f>
        <v>11</v>
      </c>
      <c r="F18" s="103">
        <v>9</v>
      </c>
      <c r="G18" s="103">
        <v>8</v>
      </c>
      <c r="H18" s="103">
        <v>6</v>
      </c>
      <c r="I18" s="103">
        <v>6</v>
      </c>
      <c r="J18" s="103">
        <v>6</v>
      </c>
      <c r="K18" s="103">
        <v>6</v>
      </c>
      <c r="L18" s="103">
        <v>6</v>
      </c>
      <c r="M18" s="104">
        <v>0</v>
      </c>
      <c r="N18" s="104">
        <v>0</v>
      </c>
      <c r="O18" s="104">
        <v>0</v>
      </c>
      <c r="P18" s="104">
        <v>0</v>
      </c>
    </row>
    <row r="19" spans="1:16" ht="15" customHeight="1">
      <c r="A19" s="216"/>
      <c r="B19" s="201"/>
      <c r="C19" s="160" t="s">
        <v>237</v>
      </c>
      <c r="D19" s="102" t="s">
        <v>235</v>
      </c>
      <c r="E19" s="103">
        <f>VLOOKUP(C19,'[1]Chi tiet theo khoa'!$C$8:$O$205,13,0)</f>
        <v>7</v>
      </c>
      <c r="F19" s="103">
        <v>7</v>
      </c>
      <c r="G19" s="103">
        <v>7</v>
      </c>
      <c r="H19" s="103">
        <v>6</v>
      </c>
      <c r="I19" s="103">
        <v>6</v>
      </c>
      <c r="J19" s="103">
        <v>6</v>
      </c>
      <c r="K19" s="103">
        <v>6</v>
      </c>
      <c r="L19" s="103">
        <v>6</v>
      </c>
      <c r="M19" s="104">
        <v>0</v>
      </c>
      <c r="N19" s="104">
        <v>0</v>
      </c>
      <c r="O19" s="104">
        <v>0</v>
      </c>
      <c r="P19" s="104">
        <v>0</v>
      </c>
    </row>
    <row r="20" spans="1:16" ht="15" customHeight="1">
      <c r="A20" s="216"/>
      <c r="B20" s="201"/>
      <c r="C20" s="160" t="s">
        <v>238</v>
      </c>
      <c r="D20" s="102" t="s">
        <v>235</v>
      </c>
      <c r="E20" s="103">
        <f>VLOOKUP(C20,'[1]Chi tiet theo khoa'!$C$8:$O$205,13,0)</f>
        <v>11</v>
      </c>
      <c r="F20" s="103">
        <v>11</v>
      </c>
      <c r="G20" s="103">
        <v>11</v>
      </c>
      <c r="H20" s="103">
        <v>10</v>
      </c>
      <c r="I20" s="103">
        <v>10</v>
      </c>
      <c r="J20" s="103">
        <v>10</v>
      </c>
      <c r="K20" s="103">
        <v>10</v>
      </c>
      <c r="L20" s="103">
        <v>10</v>
      </c>
      <c r="M20" s="104">
        <v>0</v>
      </c>
      <c r="N20" s="104">
        <v>0</v>
      </c>
      <c r="O20" s="104">
        <v>0</v>
      </c>
      <c r="P20" s="104">
        <v>0</v>
      </c>
    </row>
    <row r="21" spans="1:16" ht="15" customHeight="1">
      <c r="A21" s="216"/>
      <c r="B21" s="201"/>
      <c r="C21" s="160" t="s">
        <v>17</v>
      </c>
      <c r="D21" s="109" t="str">
        <f t="shared" si="0"/>
        <v>13TC</v>
      </c>
      <c r="E21" s="103">
        <f>VLOOKUP(C21,'[1]Chi tiet theo khoa'!$C$8:$O$205,13,0)</f>
        <v>12</v>
      </c>
      <c r="F21" s="103">
        <v>12</v>
      </c>
      <c r="G21" s="103">
        <v>12</v>
      </c>
      <c r="H21" s="103">
        <f>VLOOKUP(C21,'[2]TK.HSSV_T_N(10-5-17)'!$C$9:$H$229,6,0)</f>
        <v>12</v>
      </c>
      <c r="I21" s="103">
        <v>12</v>
      </c>
      <c r="J21" s="103">
        <v>12</v>
      </c>
      <c r="K21" s="103">
        <v>12</v>
      </c>
      <c r="L21" s="103">
        <v>12</v>
      </c>
      <c r="M21" s="104">
        <v>0</v>
      </c>
      <c r="N21" s="104">
        <v>0</v>
      </c>
      <c r="O21" s="104">
        <v>0</v>
      </c>
      <c r="P21" s="104">
        <v>0</v>
      </c>
    </row>
    <row r="22" spans="1:16" ht="15" customHeight="1">
      <c r="A22" s="216"/>
      <c r="B22" s="201"/>
      <c r="C22" s="163" t="s">
        <v>18</v>
      </c>
      <c r="D22" s="109" t="s">
        <v>239</v>
      </c>
      <c r="E22" s="103">
        <f>VLOOKUP(C22,'[1]Chi tiet theo khoa'!$C$8:$O$205,13,0)</f>
        <v>40</v>
      </c>
      <c r="F22" s="103">
        <v>35</v>
      </c>
      <c r="G22" s="103">
        <v>28</v>
      </c>
      <c r="H22" s="103">
        <f>VLOOKUP(C22,'[2]TK.HSSV_T_N(10-5-17)'!$C$9:$H$229,6,0)</f>
        <v>21</v>
      </c>
      <c r="I22" s="103">
        <v>21</v>
      </c>
      <c r="J22" s="103">
        <v>21</v>
      </c>
      <c r="K22" s="103">
        <v>21</v>
      </c>
      <c r="L22" s="103">
        <v>21</v>
      </c>
      <c r="M22" s="104">
        <v>0</v>
      </c>
      <c r="N22" s="104">
        <v>0</v>
      </c>
      <c r="O22" s="104">
        <v>0</v>
      </c>
      <c r="P22" s="104">
        <v>0</v>
      </c>
    </row>
    <row r="23" spans="1:16" ht="15" customHeight="1">
      <c r="A23" s="216"/>
      <c r="B23" s="201"/>
      <c r="C23" s="160" t="s">
        <v>19</v>
      </c>
      <c r="D23" s="109" t="s">
        <v>239</v>
      </c>
      <c r="E23" s="103">
        <f>VLOOKUP(C23,'[1]Chi tiet theo khoa'!$C$8:$O$205,13,0)</f>
        <v>70</v>
      </c>
      <c r="F23" s="103">
        <v>64</v>
      </c>
      <c r="G23" s="103">
        <v>60</v>
      </c>
      <c r="H23" s="103">
        <f>VLOOKUP(C23,'[2]TK.HSSV_T_N(10-5-17)'!$C$9:$H$229,6,0)</f>
        <v>54</v>
      </c>
      <c r="I23" s="103">
        <v>54</v>
      </c>
      <c r="J23" s="103">
        <v>54</v>
      </c>
      <c r="K23" s="103">
        <v>54</v>
      </c>
      <c r="L23" s="103">
        <v>54</v>
      </c>
      <c r="M23" s="104">
        <v>0</v>
      </c>
      <c r="N23" s="104">
        <v>0</v>
      </c>
      <c r="O23" s="104">
        <v>0</v>
      </c>
      <c r="P23" s="104">
        <v>0</v>
      </c>
    </row>
    <row r="24" spans="1:16" ht="15" customHeight="1">
      <c r="A24" s="216"/>
      <c r="B24" s="201"/>
      <c r="C24" s="160" t="s">
        <v>20</v>
      </c>
      <c r="D24" s="111" t="str">
        <f>LEFT(C24,4)</f>
        <v>14TC</v>
      </c>
      <c r="E24" s="103">
        <f>VLOOKUP(C24,'[1]Chi tiet theo khoa'!$C$8:$O$205,13,0)</f>
        <v>28</v>
      </c>
      <c r="F24" s="103">
        <v>20</v>
      </c>
      <c r="G24" s="103">
        <v>15</v>
      </c>
      <c r="H24" s="103">
        <f>VLOOKUP(C24,'[2]TK.HSSV_T_N(10-5-17)'!$C$9:$H$229,6,0)</f>
        <v>9</v>
      </c>
      <c r="I24" s="103">
        <v>9</v>
      </c>
      <c r="J24" s="103">
        <v>9</v>
      </c>
      <c r="K24" s="103">
        <v>9</v>
      </c>
      <c r="L24" s="103">
        <v>9</v>
      </c>
      <c r="M24" s="104">
        <v>0</v>
      </c>
      <c r="N24" s="104">
        <v>0</v>
      </c>
      <c r="O24" s="104">
        <v>0</v>
      </c>
      <c r="P24" s="104">
        <v>0</v>
      </c>
    </row>
    <row r="25" spans="1:16" ht="15" customHeight="1">
      <c r="A25" s="216"/>
      <c r="B25" s="201"/>
      <c r="C25" s="160" t="s">
        <v>21</v>
      </c>
      <c r="D25" s="102" t="str">
        <f t="shared" si="0"/>
        <v>15CĐ</v>
      </c>
      <c r="E25" s="103">
        <f>VLOOKUP(C25,'[1]Chi tiet theo khoa'!$C$8:$O$205,13,0)</f>
        <v>56</v>
      </c>
      <c r="F25" s="103">
        <v>56</v>
      </c>
      <c r="G25" s="103">
        <v>56</v>
      </c>
      <c r="H25" s="103">
        <v>56</v>
      </c>
      <c r="I25" s="103">
        <v>56</v>
      </c>
      <c r="J25" s="103">
        <v>56</v>
      </c>
      <c r="K25" s="103">
        <v>56</v>
      </c>
      <c r="L25" s="103">
        <v>56</v>
      </c>
      <c r="M25" s="103">
        <v>56</v>
      </c>
      <c r="N25" s="103">
        <v>56</v>
      </c>
      <c r="O25" s="103">
        <v>56</v>
      </c>
      <c r="P25" s="103">
        <v>56</v>
      </c>
    </row>
    <row r="26" spans="1:16" ht="15" customHeight="1">
      <c r="A26" s="216"/>
      <c r="B26" s="201"/>
      <c r="C26" s="160" t="s">
        <v>22</v>
      </c>
      <c r="D26" s="102" t="str">
        <f t="shared" si="0"/>
        <v>15CĐ</v>
      </c>
      <c r="E26" s="103">
        <f>VLOOKUP(C26,'[1]Chi tiet theo khoa'!$C$8:$O$205,13,0)</f>
        <v>60</v>
      </c>
      <c r="F26" s="103">
        <v>60</v>
      </c>
      <c r="G26" s="103">
        <v>60</v>
      </c>
      <c r="H26" s="103">
        <v>60</v>
      </c>
      <c r="I26" s="103">
        <v>60</v>
      </c>
      <c r="J26" s="103">
        <v>60</v>
      </c>
      <c r="K26" s="103">
        <v>60</v>
      </c>
      <c r="L26" s="103">
        <v>60</v>
      </c>
      <c r="M26" s="103">
        <v>60</v>
      </c>
      <c r="N26" s="103">
        <v>60</v>
      </c>
      <c r="O26" s="103">
        <v>60</v>
      </c>
      <c r="P26" s="103">
        <v>60</v>
      </c>
    </row>
    <row r="27" spans="1:16" ht="15" customHeight="1">
      <c r="A27" s="216"/>
      <c r="B27" s="201"/>
      <c r="C27" s="160" t="s">
        <v>23</v>
      </c>
      <c r="D27" s="102" t="str">
        <f t="shared" si="0"/>
        <v>15CĐ</v>
      </c>
      <c r="E27" s="103">
        <f>VLOOKUP(C27,'[1]Chi tiet theo khoa'!$C$8:$O$205,13,0)</f>
        <v>58</v>
      </c>
      <c r="F27" s="103">
        <v>58</v>
      </c>
      <c r="G27" s="103">
        <v>58</v>
      </c>
      <c r="H27" s="103">
        <v>58</v>
      </c>
      <c r="I27" s="103">
        <v>58</v>
      </c>
      <c r="J27" s="103">
        <v>58</v>
      </c>
      <c r="K27" s="103">
        <v>58</v>
      </c>
      <c r="L27" s="103">
        <v>58</v>
      </c>
      <c r="M27" s="103">
        <v>58</v>
      </c>
      <c r="N27" s="103">
        <v>58</v>
      </c>
      <c r="O27" s="103">
        <v>58</v>
      </c>
      <c r="P27" s="103">
        <v>58</v>
      </c>
    </row>
    <row r="28" spans="1:16" ht="15" customHeight="1">
      <c r="A28" s="216"/>
      <c r="B28" s="201"/>
      <c r="C28" s="160" t="s">
        <v>24</v>
      </c>
      <c r="D28" s="102" t="str">
        <f t="shared" si="0"/>
        <v>15CĐ</v>
      </c>
      <c r="E28" s="103">
        <f>VLOOKUP(C28,'[1]Chi tiet theo khoa'!$C$8:$O$205,13,0)</f>
        <v>64</v>
      </c>
      <c r="F28" s="103">
        <v>64</v>
      </c>
      <c r="G28" s="103">
        <v>64</v>
      </c>
      <c r="H28" s="103">
        <v>64</v>
      </c>
      <c r="I28" s="103">
        <v>64</v>
      </c>
      <c r="J28" s="103">
        <v>64</v>
      </c>
      <c r="K28" s="103">
        <v>64</v>
      </c>
      <c r="L28" s="103">
        <v>64</v>
      </c>
      <c r="M28" s="103">
        <v>64</v>
      </c>
      <c r="N28" s="103">
        <v>64</v>
      </c>
      <c r="O28" s="103">
        <v>64</v>
      </c>
      <c r="P28" s="103">
        <v>64</v>
      </c>
    </row>
    <row r="29" spans="1:16" ht="15" customHeight="1">
      <c r="A29" s="216"/>
      <c r="B29" s="201"/>
      <c r="C29" s="160" t="s">
        <v>25</v>
      </c>
      <c r="D29" s="102" t="str">
        <f t="shared" si="0"/>
        <v>15CĐ</v>
      </c>
      <c r="E29" s="103">
        <f>VLOOKUP(C29,'[1]Chi tiet theo khoa'!$C$8:$O$205,13,0)</f>
        <v>70</v>
      </c>
      <c r="F29" s="103">
        <v>70</v>
      </c>
      <c r="G29" s="103">
        <v>70</v>
      </c>
      <c r="H29" s="103">
        <v>70</v>
      </c>
      <c r="I29" s="103">
        <v>70</v>
      </c>
      <c r="J29" s="103">
        <v>70</v>
      </c>
      <c r="K29" s="103">
        <v>70</v>
      </c>
      <c r="L29" s="103">
        <v>70</v>
      </c>
      <c r="M29" s="103">
        <v>70</v>
      </c>
      <c r="N29" s="103">
        <v>70</v>
      </c>
      <c r="O29" s="103">
        <v>70</v>
      </c>
      <c r="P29" s="103">
        <v>70</v>
      </c>
    </row>
    <row r="30" spans="1:16" ht="15" customHeight="1">
      <c r="A30" s="216"/>
      <c r="B30" s="201"/>
      <c r="C30" s="160" t="s">
        <v>26</v>
      </c>
      <c r="D30" s="102" t="str">
        <f t="shared" si="0"/>
        <v>15CĐ</v>
      </c>
      <c r="E30" s="103">
        <f>VLOOKUP(C30,'[1]Chi tiet theo khoa'!$C$8:$O$205,13,0)</f>
        <v>67</v>
      </c>
      <c r="F30" s="103">
        <v>67</v>
      </c>
      <c r="G30" s="103">
        <v>67</v>
      </c>
      <c r="H30" s="103">
        <v>67</v>
      </c>
      <c r="I30" s="103">
        <v>67</v>
      </c>
      <c r="J30" s="103">
        <v>67</v>
      </c>
      <c r="K30" s="103">
        <v>67</v>
      </c>
      <c r="L30" s="103">
        <v>67</v>
      </c>
      <c r="M30" s="103">
        <v>67</v>
      </c>
      <c r="N30" s="103">
        <v>67</v>
      </c>
      <c r="O30" s="103">
        <v>67</v>
      </c>
      <c r="P30" s="103">
        <v>67</v>
      </c>
    </row>
    <row r="31" spans="1:16" ht="15" customHeight="1">
      <c r="A31" s="216"/>
      <c r="B31" s="201"/>
      <c r="C31" s="163" t="s">
        <v>27</v>
      </c>
      <c r="D31" s="102" t="str">
        <f t="shared" si="0"/>
        <v>15TCT</v>
      </c>
      <c r="E31" s="103">
        <f>5+VLOOKUP(C31,'[1]Chi tiet theo khoa'!$C$8:$O$205,13,0)</f>
        <v>16</v>
      </c>
      <c r="F31" s="103">
        <v>16</v>
      </c>
      <c r="G31" s="103">
        <v>16</v>
      </c>
      <c r="H31" s="103">
        <v>16</v>
      </c>
      <c r="I31" s="103">
        <v>16</v>
      </c>
      <c r="J31" s="103">
        <v>16</v>
      </c>
      <c r="K31" s="103">
        <v>16</v>
      </c>
      <c r="L31" s="103">
        <v>0</v>
      </c>
      <c r="M31" s="103">
        <v>0</v>
      </c>
      <c r="N31" s="103">
        <v>0</v>
      </c>
      <c r="O31" s="103">
        <v>0</v>
      </c>
      <c r="P31" s="103">
        <v>0</v>
      </c>
    </row>
    <row r="32" spans="1:16" ht="15" customHeight="1">
      <c r="A32" s="216"/>
      <c r="B32" s="201"/>
      <c r="C32" s="160" t="s">
        <v>28</v>
      </c>
      <c r="D32" s="102" t="str">
        <f t="shared" si="0"/>
        <v>15TC</v>
      </c>
      <c r="E32" s="103">
        <f>VLOOKUP(C32,'[1]Chi tiet theo khoa'!$C$8:$O$205,13,0)</f>
        <v>16</v>
      </c>
      <c r="F32" s="103">
        <v>16</v>
      </c>
      <c r="G32" s="103">
        <v>16</v>
      </c>
      <c r="H32" s="103">
        <v>16</v>
      </c>
      <c r="I32" s="103">
        <v>16</v>
      </c>
      <c r="J32" s="103">
        <v>16</v>
      </c>
      <c r="K32" s="103">
        <v>16</v>
      </c>
      <c r="L32" s="103">
        <v>16</v>
      </c>
      <c r="M32" s="104">
        <v>16</v>
      </c>
      <c r="N32" s="104">
        <v>16</v>
      </c>
      <c r="O32" s="104">
        <v>16</v>
      </c>
      <c r="P32" s="104">
        <v>16</v>
      </c>
    </row>
    <row r="33" spans="1:16" ht="15" customHeight="1">
      <c r="A33" s="216"/>
      <c r="B33" s="201"/>
      <c r="C33" s="160" t="s">
        <v>29</v>
      </c>
      <c r="D33" s="102" t="str">
        <f t="shared" si="0"/>
        <v>15TCN</v>
      </c>
      <c r="E33" s="103">
        <f>VLOOKUP(C33,'[1]Chi tiet theo khoa'!$C$8:$O$205,13,0)</f>
        <v>61</v>
      </c>
      <c r="F33" s="103">
        <v>61</v>
      </c>
      <c r="G33" s="103">
        <v>61</v>
      </c>
      <c r="H33" s="103">
        <v>61</v>
      </c>
      <c r="I33" s="103">
        <v>61</v>
      </c>
      <c r="J33" s="103">
        <v>61</v>
      </c>
      <c r="K33" s="103">
        <v>61</v>
      </c>
      <c r="L33" s="103">
        <v>61</v>
      </c>
      <c r="M33" s="104">
        <v>61</v>
      </c>
      <c r="N33" s="104">
        <v>61</v>
      </c>
      <c r="O33" s="104">
        <v>61</v>
      </c>
      <c r="P33" s="104">
        <v>61</v>
      </c>
    </row>
    <row r="34" spans="1:16" ht="15" customHeight="1">
      <c r="A34" s="216"/>
      <c r="B34" s="201"/>
      <c r="C34" s="160" t="s">
        <v>30</v>
      </c>
      <c r="D34" s="102" t="str">
        <f t="shared" si="0"/>
        <v>15TCN</v>
      </c>
      <c r="E34" s="103">
        <f>VLOOKUP(C34,'[1]Chi tiet theo khoa'!$C$8:$O$205,13,0)</f>
        <v>62</v>
      </c>
      <c r="F34" s="103">
        <v>62</v>
      </c>
      <c r="G34" s="103">
        <v>62</v>
      </c>
      <c r="H34" s="103">
        <v>62</v>
      </c>
      <c r="I34" s="103">
        <v>62</v>
      </c>
      <c r="J34" s="103">
        <v>62</v>
      </c>
      <c r="K34" s="103">
        <v>62</v>
      </c>
      <c r="L34" s="103">
        <v>62</v>
      </c>
      <c r="M34" s="104">
        <v>62</v>
      </c>
      <c r="N34" s="104">
        <v>62</v>
      </c>
      <c r="O34" s="104">
        <v>62</v>
      </c>
      <c r="P34" s="104">
        <v>62</v>
      </c>
    </row>
    <row r="35" spans="1:16" ht="15" customHeight="1">
      <c r="A35" s="216"/>
      <c r="B35" s="201"/>
      <c r="C35" s="160" t="s">
        <v>31</v>
      </c>
      <c r="D35" s="102" t="str">
        <f t="shared" si="0"/>
        <v>16CĐ</v>
      </c>
      <c r="E35" s="103">
        <v>64</v>
      </c>
      <c r="F35" s="103">
        <v>64</v>
      </c>
      <c r="G35" s="103">
        <v>60</v>
      </c>
      <c r="H35" s="103">
        <v>58</v>
      </c>
      <c r="I35" s="103">
        <v>58</v>
      </c>
      <c r="J35" s="103">
        <v>58</v>
      </c>
      <c r="K35" s="103">
        <v>58</v>
      </c>
      <c r="L35" s="103">
        <v>58</v>
      </c>
      <c r="M35" s="103">
        <v>58</v>
      </c>
      <c r="N35" s="103">
        <v>58</v>
      </c>
      <c r="O35" s="103">
        <v>58</v>
      </c>
      <c r="P35" s="103">
        <v>58</v>
      </c>
    </row>
    <row r="36" spans="1:16" ht="15" customHeight="1">
      <c r="A36" s="219"/>
      <c r="B36" s="202"/>
      <c r="C36" s="160" t="s">
        <v>32</v>
      </c>
      <c r="D36" s="102" t="str">
        <f t="shared" si="0"/>
        <v>16CĐ</v>
      </c>
      <c r="E36" s="103">
        <f>VLOOKUP(C36,'[1]Chi tiet theo khoa'!$C$8:$O$205,13,0)</f>
        <v>64</v>
      </c>
      <c r="F36" s="103">
        <v>64</v>
      </c>
      <c r="G36" s="103">
        <v>60</v>
      </c>
      <c r="H36" s="103">
        <v>60</v>
      </c>
      <c r="I36" s="103">
        <v>60</v>
      </c>
      <c r="J36" s="103">
        <v>60</v>
      </c>
      <c r="K36" s="103">
        <v>60</v>
      </c>
      <c r="L36" s="103">
        <v>60</v>
      </c>
      <c r="M36" s="103">
        <v>60</v>
      </c>
      <c r="N36" s="103">
        <v>60</v>
      </c>
      <c r="O36" s="103">
        <v>60</v>
      </c>
      <c r="P36" s="103">
        <v>60</v>
      </c>
    </row>
    <row r="37" spans="1:16" ht="15" customHeight="1">
      <c r="A37" s="145"/>
      <c r="B37" s="201" t="s">
        <v>296</v>
      </c>
      <c r="C37" s="163" t="s">
        <v>33</v>
      </c>
      <c r="D37" s="114" t="str">
        <f t="shared" si="0"/>
        <v>16CĐ</v>
      </c>
      <c r="E37" s="115">
        <f>VLOOKUP(C37,'[1]Chi tiet theo khoa'!$C$8:$O$205,13,0)</f>
        <v>63</v>
      </c>
      <c r="F37" s="115">
        <v>63</v>
      </c>
      <c r="G37" s="115">
        <v>61</v>
      </c>
      <c r="H37" s="115">
        <v>59</v>
      </c>
      <c r="I37" s="115">
        <v>59</v>
      </c>
      <c r="J37" s="115">
        <v>59</v>
      </c>
      <c r="K37" s="115">
        <v>59</v>
      </c>
      <c r="L37" s="115">
        <v>59</v>
      </c>
      <c r="M37" s="116">
        <v>59</v>
      </c>
      <c r="N37" s="116">
        <v>59</v>
      </c>
      <c r="O37" s="116">
        <v>59</v>
      </c>
      <c r="P37" s="116">
        <v>59</v>
      </c>
    </row>
    <row r="38" spans="1:16" ht="15" customHeight="1">
      <c r="A38" s="145"/>
      <c r="B38" s="203"/>
      <c r="C38" s="160" t="s">
        <v>34</v>
      </c>
      <c r="D38" s="102" t="str">
        <f t="shared" si="0"/>
        <v>16CĐ</v>
      </c>
      <c r="E38" s="103">
        <f>VLOOKUP(C38,'[1]Chi tiet theo khoa'!$C$8:$O$205,13,0)</f>
        <v>63</v>
      </c>
      <c r="F38" s="103">
        <v>63</v>
      </c>
      <c r="G38" s="103">
        <v>61</v>
      </c>
      <c r="H38" s="103">
        <v>59</v>
      </c>
      <c r="I38" s="103">
        <v>59</v>
      </c>
      <c r="J38" s="103">
        <v>59</v>
      </c>
      <c r="K38" s="103">
        <v>59</v>
      </c>
      <c r="L38" s="103">
        <v>59</v>
      </c>
      <c r="M38" s="104">
        <v>59</v>
      </c>
      <c r="N38" s="104">
        <v>59</v>
      </c>
      <c r="O38" s="104">
        <v>59</v>
      </c>
      <c r="P38" s="104">
        <v>59</v>
      </c>
    </row>
    <row r="39" spans="1:16" ht="15" customHeight="1">
      <c r="A39" s="145"/>
      <c r="B39" s="203"/>
      <c r="C39" s="160" t="s">
        <v>35</v>
      </c>
      <c r="D39" s="102" t="str">
        <f t="shared" si="0"/>
        <v>16CĐ</v>
      </c>
      <c r="E39" s="103">
        <f>VLOOKUP(C39,'[1]Chi tiet theo khoa'!$C$8:$O$205,13,0)</f>
        <v>64</v>
      </c>
      <c r="F39" s="103">
        <v>62</v>
      </c>
      <c r="G39" s="103">
        <v>62</v>
      </c>
      <c r="H39" s="103">
        <v>59</v>
      </c>
      <c r="I39" s="103">
        <v>59</v>
      </c>
      <c r="J39" s="103">
        <v>59</v>
      </c>
      <c r="K39" s="103">
        <v>59</v>
      </c>
      <c r="L39" s="103">
        <v>59</v>
      </c>
      <c r="M39" s="104">
        <v>59</v>
      </c>
      <c r="N39" s="104">
        <v>59</v>
      </c>
      <c r="O39" s="104">
        <v>59</v>
      </c>
      <c r="P39" s="104">
        <v>59</v>
      </c>
    </row>
    <row r="40" spans="1:16" ht="15" customHeight="1">
      <c r="A40" s="145"/>
      <c r="B40" s="203"/>
      <c r="C40" s="163" t="s">
        <v>36</v>
      </c>
      <c r="D40" s="102" t="str">
        <f t="shared" si="0"/>
        <v>16TCT</v>
      </c>
      <c r="E40" s="103">
        <f>4+VLOOKUP(C40,'[1]Chi tiet theo khoa'!$C$8:$O$205,13,0)</f>
        <v>71</v>
      </c>
      <c r="F40" s="103">
        <v>71</v>
      </c>
      <c r="G40" s="103">
        <v>71</v>
      </c>
      <c r="H40" s="103">
        <f>VLOOKUP(C40,'[2]TK.HSSV_T_N(10-5-17)'!$C$9:$H$229,6,0)</f>
        <v>67</v>
      </c>
      <c r="I40" s="103">
        <v>67</v>
      </c>
      <c r="J40" s="103">
        <v>67</v>
      </c>
      <c r="K40" s="103">
        <v>67</v>
      </c>
      <c r="L40" s="103">
        <v>67</v>
      </c>
      <c r="M40" s="104">
        <v>67</v>
      </c>
      <c r="N40" s="104">
        <v>67</v>
      </c>
      <c r="O40" s="104">
        <v>67</v>
      </c>
      <c r="P40" s="104">
        <v>67</v>
      </c>
    </row>
    <row r="41" spans="1:16" ht="15" customHeight="1">
      <c r="A41" s="145"/>
      <c r="B41" s="203"/>
      <c r="C41" s="160" t="s">
        <v>37</v>
      </c>
      <c r="D41" s="102" t="str">
        <f t="shared" si="0"/>
        <v>16TC</v>
      </c>
      <c r="E41" s="103">
        <f>VLOOKUP(C41,'[1]Chi tiet theo khoa'!$C$8:$O$205,13,0)</f>
        <v>61</v>
      </c>
      <c r="F41" s="103">
        <v>61</v>
      </c>
      <c r="G41" s="103">
        <v>61</v>
      </c>
      <c r="H41" s="103">
        <f>VLOOKUP(C41,'[2]TK.HSSV_T_N(10-5-17)'!$C$9:$H$229,6,0)-3</f>
        <v>58</v>
      </c>
      <c r="I41" s="103">
        <v>58</v>
      </c>
      <c r="J41" s="103">
        <v>58</v>
      </c>
      <c r="K41" s="103">
        <v>58</v>
      </c>
      <c r="L41" s="103">
        <v>58</v>
      </c>
      <c r="M41" s="104">
        <v>58</v>
      </c>
      <c r="N41" s="104">
        <v>58</v>
      </c>
      <c r="O41" s="104">
        <v>58</v>
      </c>
      <c r="P41" s="104">
        <v>58</v>
      </c>
    </row>
    <row r="42" spans="1:16" ht="15" customHeight="1">
      <c r="A42" s="145"/>
      <c r="B42" s="203"/>
      <c r="C42" s="160" t="s">
        <v>38</v>
      </c>
      <c r="D42" s="102" t="str">
        <f t="shared" si="0"/>
        <v>16TCN</v>
      </c>
      <c r="E42" s="103">
        <f>VLOOKUP(C42,'[1]Chi tiet theo khoa'!$C$8:$O$205,13,0)</f>
        <v>50</v>
      </c>
      <c r="F42" s="103">
        <v>50</v>
      </c>
      <c r="G42" s="103">
        <v>50</v>
      </c>
      <c r="H42" s="103">
        <v>50</v>
      </c>
      <c r="I42" s="103">
        <v>50</v>
      </c>
      <c r="J42" s="103">
        <v>50</v>
      </c>
      <c r="K42" s="103">
        <v>50</v>
      </c>
      <c r="L42" s="103">
        <v>50</v>
      </c>
      <c r="M42" s="103">
        <v>50</v>
      </c>
      <c r="N42" s="103">
        <v>50</v>
      </c>
      <c r="O42" s="103">
        <v>50</v>
      </c>
      <c r="P42" s="103">
        <v>50</v>
      </c>
    </row>
    <row r="43" spans="1:16" ht="15" customHeight="1">
      <c r="A43" s="145"/>
      <c r="B43" s="203"/>
      <c r="C43" s="160" t="s">
        <v>39</v>
      </c>
      <c r="D43" s="102" t="str">
        <f t="shared" si="0"/>
        <v>16TCN</v>
      </c>
      <c r="E43" s="103">
        <f>VLOOKUP(C43,'[1]Chi tiet theo khoa'!$C$8:$O$205,13,0)</f>
        <v>58</v>
      </c>
      <c r="F43" s="103">
        <v>58</v>
      </c>
      <c r="G43" s="103">
        <v>58</v>
      </c>
      <c r="H43" s="103">
        <v>58</v>
      </c>
      <c r="I43" s="103">
        <v>58</v>
      </c>
      <c r="J43" s="103">
        <v>58</v>
      </c>
      <c r="K43" s="103">
        <v>58</v>
      </c>
      <c r="L43" s="103">
        <v>58</v>
      </c>
      <c r="M43" s="103">
        <v>58</v>
      </c>
      <c r="N43" s="103">
        <v>58</v>
      </c>
      <c r="O43" s="103">
        <v>58</v>
      </c>
      <c r="P43" s="103">
        <v>58</v>
      </c>
    </row>
    <row r="44" spans="1:16" ht="15" customHeight="1">
      <c r="A44" s="145"/>
      <c r="B44" s="203"/>
      <c r="C44" s="160" t="s">
        <v>40</v>
      </c>
      <c r="D44" s="102" t="str">
        <f>LEFT(C44,FIND("-",C44,1)+2)</f>
        <v>16CĐ-LT</v>
      </c>
      <c r="E44" s="103">
        <f>VLOOKUP(C44,'[1]Chi tiet theo khoa'!$C$8:$O$205,13,0)</f>
        <v>13</v>
      </c>
      <c r="F44" s="103">
        <v>13</v>
      </c>
      <c r="G44" s="103">
        <v>13</v>
      </c>
      <c r="H44" s="103">
        <f>VLOOKUP(C44,'[2]TK.HSSV_T_N(10-5-17)'!$C$9:$H$229,6,0)</f>
        <v>12</v>
      </c>
      <c r="I44" s="103">
        <v>12</v>
      </c>
      <c r="J44" s="103">
        <v>12</v>
      </c>
      <c r="K44" s="103">
        <v>12</v>
      </c>
      <c r="L44" s="103">
        <v>12</v>
      </c>
      <c r="M44" s="104">
        <v>12</v>
      </c>
      <c r="N44" s="104">
        <v>12</v>
      </c>
      <c r="O44" s="104">
        <v>12</v>
      </c>
      <c r="P44" s="104">
        <v>12</v>
      </c>
    </row>
    <row r="45" spans="1:16" ht="15" customHeight="1">
      <c r="A45" s="145"/>
      <c r="B45" s="203"/>
      <c r="C45" s="160" t="s">
        <v>215</v>
      </c>
      <c r="D45" s="102" t="s">
        <v>215</v>
      </c>
      <c r="E45" s="103">
        <v>0</v>
      </c>
      <c r="F45" s="103">
        <v>0</v>
      </c>
      <c r="G45" s="103">
        <v>0</v>
      </c>
      <c r="H45" s="103">
        <f>VLOOKUP(C45,'[2]TK.HSSV_T_N(10-5-17)'!$C$9:$H$229,6,0)</f>
        <v>0</v>
      </c>
      <c r="I45" s="103">
        <v>0</v>
      </c>
      <c r="J45" s="103">
        <v>0</v>
      </c>
      <c r="K45" s="103">
        <v>0</v>
      </c>
      <c r="L45" s="103">
        <v>0</v>
      </c>
      <c r="M45" s="104">
        <v>188</v>
      </c>
      <c r="N45" s="104">
        <v>188</v>
      </c>
      <c r="O45" s="104">
        <v>188</v>
      </c>
      <c r="P45" s="104">
        <v>188</v>
      </c>
    </row>
    <row r="46" spans="1:16" ht="15" customHeight="1">
      <c r="A46" s="145"/>
      <c r="B46" s="203"/>
      <c r="C46" s="160" t="s">
        <v>216</v>
      </c>
      <c r="D46" s="102" t="s">
        <v>216</v>
      </c>
      <c r="E46" s="103">
        <v>0</v>
      </c>
      <c r="F46" s="103">
        <v>0</v>
      </c>
      <c r="G46" s="103">
        <v>0</v>
      </c>
      <c r="H46" s="103">
        <f>VLOOKUP(C46,'[2]TK.HSSV_T_N(10-5-17)'!$C$9:$H$229,6,0)</f>
        <v>0</v>
      </c>
      <c r="I46" s="103">
        <v>0</v>
      </c>
      <c r="J46" s="103">
        <v>0</v>
      </c>
      <c r="K46" s="103">
        <v>0</v>
      </c>
      <c r="L46" s="103">
        <v>0</v>
      </c>
      <c r="M46" s="104">
        <v>30</v>
      </c>
      <c r="N46" s="104">
        <v>30</v>
      </c>
      <c r="O46" s="104">
        <v>30</v>
      </c>
      <c r="P46" s="104">
        <v>30</v>
      </c>
    </row>
    <row r="47" spans="1:16" ht="15" customHeight="1">
      <c r="A47" s="145"/>
      <c r="B47" s="203"/>
      <c r="C47" s="160" t="s">
        <v>218</v>
      </c>
      <c r="D47" s="109" t="s">
        <v>218</v>
      </c>
      <c r="E47" s="103">
        <v>0</v>
      </c>
      <c r="F47" s="103">
        <v>0</v>
      </c>
      <c r="G47" s="103">
        <v>0</v>
      </c>
      <c r="H47" s="103">
        <f>VLOOKUP(C47,'[2]TK.HSSV_T_N(10-5-17)'!$C$9:$H$229,6,0)</f>
        <v>0</v>
      </c>
      <c r="I47" s="103">
        <v>0</v>
      </c>
      <c r="J47" s="103">
        <v>0</v>
      </c>
      <c r="K47" s="103">
        <v>0</v>
      </c>
      <c r="L47" s="103">
        <v>0</v>
      </c>
      <c r="M47" s="104">
        <v>200</v>
      </c>
      <c r="N47" s="104">
        <v>200</v>
      </c>
      <c r="O47" s="104">
        <v>200</v>
      </c>
      <c r="P47" s="104">
        <v>200</v>
      </c>
    </row>
    <row r="48" spans="1:16" ht="15" customHeight="1">
      <c r="A48" s="145"/>
      <c r="B48" s="203"/>
      <c r="C48" s="160" t="s">
        <v>219</v>
      </c>
      <c r="D48" s="109" t="s">
        <v>219</v>
      </c>
      <c r="E48" s="103">
        <v>0</v>
      </c>
      <c r="F48" s="103">
        <v>0</v>
      </c>
      <c r="G48" s="103">
        <v>0</v>
      </c>
      <c r="H48" s="103">
        <f>VLOOKUP(C48,'[2]TK.HSSV_T_N(10-5-17)'!$C$9:$H$229,6,0)</f>
        <v>0</v>
      </c>
      <c r="I48" s="103">
        <v>0</v>
      </c>
      <c r="J48" s="103">
        <v>0</v>
      </c>
      <c r="K48" s="103">
        <v>0</v>
      </c>
      <c r="L48" s="103">
        <v>0</v>
      </c>
      <c r="M48" s="104">
        <v>340</v>
      </c>
      <c r="N48" s="104">
        <v>340</v>
      </c>
      <c r="O48" s="104">
        <v>340</v>
      </c>
      <c r="P48" s="104">
        <v>340</v>
      </c>
    </row>
    <row r="49" spans="1:16" ht="15" customHeight="1">
      <c r="A49" s="145"/>
      <c r="B49" s="203"/>
      <c r="C49" s="164" t="s">
        <v>220</v>
      </c>
      <c r="D49" s="144" t="s">
        <v>220</v>
      </c>
      <c r="E49" s="145">
        <v>0</v>
      </c>
      <c r="F49" s="145">
        <v>0</v>
      </c>
      <c r="G49" s="145">
        <v>0</v>
      </c>
      <c r="H49" s="103">
        <f>VLOOKUP(C49,'[2]TK.HSSV_T_N(10-5-17)'!$C$9:$H$229,6,0)</f>
        <v>0</v>
      </c>
      <c r="I49" s="145">
        <v>0</v>
      </c>
      <c r="J49" s="145">
        <v>0</v>
      </c>
      <c r="K49" s="145">
        <v>0</v>
      </c>
      <c r="L49" s="145">
        <v>0</v>
      </c>
      <c r="M49" s="146">
        <v>30</v>
      </c>
      <c r="N49" s="146">
        <v>30</v>
      </c>
      <c r="O49" s="146">
        <v>30</v>
      </c>
      <c r="P49" s="146">
        <v>30</v>
      </c>
    </row>
    <row r="50" spans="1:16" ht="18" customHeight="1">
      <c r="A50" s="119"/>
      <c r="B50" s="204"/>
      <c r="C50" s="165" t="s">
        <v>16</v>
      </c>
      <c r="D50" s="102"/>
      <c r="E50" s="112">
        <f>SUM(E17:E49)</f>
        <v>1287</v>
      </c>
      <c r="F50" s="112">
        <f>SUM(F17:F48)</f>
        <v>1264</v>
      </c>
      <c r="G50" s="112">
        <f>SUM(G17:G48)</f>
        <v>1235</v>
      </c>
      <c r="H50" s="112">
        <f>SUM(H17:H49)</f>
        <v>1194</v>
      </c>
      <c r="I50" s="112">
        <f>SUM(I17:I48)</f>
        <v>1194</v>
      </c>
      <c r="J50" s="112">
        <f>SUM(J17:J48)</f>
        <v>1194</v>
      </c>
      <c r="K50" s="112">
        <f>SUM(K17:K48)</f>
        <v>1194</v>
      </c>
      <c r="L50" s="112">
        <f>SUM(L17:L48)</f>
        <v>1178</v>
      </c>
      <c r="M50" s="113">
        <f>SUM(M17:M49)</f>
        <v>1842</v>
      </c>
      <c r="N50" s="113">
        <f>SUM(N17:N49)</f>
        <v>1842</v>
      </c>
      <c r="O50" s="113">
        <f>SUM(O17:O49)</f>
        <v>1842</v>
      </c>
      <c r="P50" s="113">
        <f>SUM(P17:P49)</f>
        <v>1842</v>
      </c>
    </row>
    <row r="51" spans="1:16" ht="15" customHeight="1">
      <c r="A51" s="218">
        <v>3</v>
      </c>
      <c r="B51" s="200" t="s">
        <v>221</v>
      </c>
      <c r="C51" s="159" t="s">
        <v>41</v>
      </c>
      <c r="D51" s="102" t="str">
        <f t="shared" si="0"/>
        <v>13CÐ</v>
      </c>
      <c r="E51" s="133">
        <f>VLOOKUP(C51,'[1]Chi tiet theo khoa'!$C$8:$O$205,13,0)</f>
        <v>10</v>
      </c>
      <c r="F51" s="133">
        <v>10</v>
      </c>
      <c r="G51" s="133">
        <v>10</v>
      </c>
      <c r="H51" s="133">
        <f>VLOOKUP(C51,'[2]TK.HSSV_T_N(10-5-17)'!$C$9:$H$229,6,0)</f>
        <v>9</v>
      </c>
      <c r="I51" s="133">
        <v>9</v>
      </c>
      <c r="J51" s="133">
        <v>9</v>
      </c>
      <c r="K51" s="133">
        <v>9</v>
      </c>
      <c r="L51" s="133">
        <v>9</v>
      </c>
      <c r="M51" s="134">
        <v>0</v>
      </c>
      <c r="N51" s="134">
        <v>0</v>
      </c>
      <c r="O51" s="134">
        <v>0</v>
      </c>
      <c r="P51" s="134">
        <v>0</v>
      </c>
    </row>
    <row r="52" spans="1:16" ht="15" customHeight="1">
      <c r="A52" s="216"/>
      <c r="B52" s="201"/>
      <c r="C52" s="160" t="s">
        <v>42</v>
      </c>
      <c r="D52" s="102" t="str">
        <f t="shared" si="0"/>
        <v>13CÐ</v>
      </c>
      <c r="E52" s="103">
        <f>VLOOKUP(C52,'[1]Chi tiet theo khoa'!$C$8:$O$205,13,0)</f>
        <v>10</v>
      </c>
      <c r="F52" s="103">
        <v>7</v>
      </c>
      <c r="G52" s="103">
        <v>6</v>
      </c>
      <c r="H52" s="103">
        <f>VLOOKUP(C52,'[2]TK.HSSV_T_N(10-5-17)'!$C$9:$H$229,6,0)</f>
        <v>5</v>
      </c>
      <c r="I52" s="103">
        <v>5</v>
      </c>
      <c r="J52" s="103">
        <v>5</v>
      </c>
      <c r="K52" s="103">
        <v>5</v>
      </c>
      <c r="L52" s="103">
        <v>5</v>
      </c>
      <c r="M52" s="104">
        <v>0</v>
      </c>
      <c r="N52" s="104">
        <v>0</v>
      </c>
      <c r="O52" s="104">
        <v>0</v>
      </c>
      <c r="P52" s="104">
        <v>0</v>
      </c>
    </row>
    <row r="53" spans="1:16" ht="15" customHeight="1">
      <c r="A53" s="216"/>
      <c r="B53" s="201"/>
      <c r="C53" s="160" t="s">
        <v>43</v>
      </c>
      <c r="D53" s="102" t="str">
        <f t="shared" si="0"/>
        <v>13CÐ</v>
      </c>
      <c r="E53" s="103">
        <f>VLOOKUP(C53,'[1]Chi tiet theo khoa'!$C$8:$O$205,13,0)</f>
        <v>23</v>
      </c>
      <c r="F53" s="103">
        <v>20</v>
      </c>
      <c r="G53" s="103">
        <v>18</v>
      </c>
      <c r="H53" s="103">
        <f>VLOOKUP(C53,'[2]TK.HSSV_T_N(10-5-17)'!$C$9:$H$229,6,0)</f>
        <v>17</v>
      </c>
      <c r="I53" s="103">
        <v>17</v>
      </c>
      <c r="J53" s="103">
        <v>17</v>
      </c>
      <c r="K53" s="103">
        <v>17</v>
      </c>
      <c r="L53" s="103">
        <v>17</v>
      </c>
      <c r="M53" s="104">
        <v>0</v>
      </c>
      <c r="N53" s="104">
        <v>0</v>
      </c>
      <c r="O53" s="104">
        <v>0</v>
      </c>
      <c r="P53" s="104">
        <v>0</v>
      </c>
    </row>
    <row r="54" spans="1:16" ht="15" customHeight="1">
      <c r="A54" s="216"/>
      <c r="B54" s="201"/>
      <c r="C54" s="160" t="s">
        <v>44</v>
      </c>
      <c r="D54" s="102" t="str">
        <f t="shared" si="0"/>
        <v>13CÐ</v>
      </c>
      <c r="E54" s="103">
        <f>VLOOKUP(C54,'[1]Chi tiet theo khoa'!$C$8:$O$205,13,0)</f>
        <v>19</v>
      </c>
      <c r="F54" s="103">
        <v>19</v>
      </c>
      <c r="G54" s="103">
        <v>18</v>
      </c>
      <c r="H54" s="103">
        <f>VLOOKUP(C54,'[2]TK.HSSV_T_N(10-5-17)'!$C$9:$H$229,6,0)</f>
        <v>17</v>
      </c>
      <c r="I54" s="103">
        <v>17</v>
      </c>
      <c r="J54" s="103">
        <v>17</v>
      </c>
      <c r="K54" s="103">
        <v>17</v>
      </c>
      <c r="L54" s="103">
        <v>17</v>
      </c>
      <c r="M54" s="104">
        <v>0</v>
      </c>
      <c r="N54" s="104">
        <v>0</v>
      </c>
      <c r="O54" s="104">
        <v>0</v>
      </c>
      <c r="P54" s="104">
        <v>0</v>
      </c>
    </row>
    <row r="55" spans="1:16" ht="15" customHeight="1">
      <c r="A55" s="216"/>
      <c r="B55" s="201"/>
      <c r="C55" s="160" t="s">
        <v>45</v>
      </c>
      <c r="D55" s="102" t="str">
        <f t="shared" si="0"/>
        <v>13TC</v>
      </c>
      <c r="E55" s="103">
        <f>VLOOKUP(C55,'[1]Chi tiet theo khoa'!$C$8:$O$205,13,0)</f>
        <v>8</v>
      </c>
      <c r="F55" s="103">
        <v>8</v>
      </c>
      <c r="G55" s="103">
        <v>8</v>
      </c>
      <c r="H55" s="103">
        <f>VLOOKUP(C55,'[2]TK.HSSV_T_N(10-5-17)'!$C$9:$H$229,6,0)</f>
        <v>8</v>
      </c>
      <c r="I55" s="103">
        <v>8</v>
      </c>
      <c r="J55" s="103">
        <v>8</v>
      </c>
      <c r="K55" s="103">
        <v>8</v>
      </c>
      <c r="L55" s="103">
        <v>8</v>
      </c>
      <c r="M55" s="104">
        <v>0</v>
      </c>
      <c r="N55" s="104">
        <v>0</v>
      </c>
      <c r="O55" s="104">
        <v>0</v>
      </c>
      <c r="P55" s="104">
        <v>0</v>
      </c>
    </row>
    <row r="56" spans="1:16" ht="15" customHeight="1">
      <c r="A56" s="216"/>
      <c r="B56" s="201"/>
      <c r="C56" s="160" t="s">
        <v>46</v>
      </c>
      <c r="D56" s="102" t="str">
        <f>LEFT(C56,4)</f>
        <v>14TC</v>
      </c>
      <c r="E56" s="103">
        <f>VLOOKUP(C56,'[1]Chi tiet theo khoa'!$C$8:$O$205,13,0)</f>
        <v>26</v>
      </c>
      <c r="F56" s="103">
        <v>15</v>
      </c>
      <c r="G56" s="103">
        <v>10</v>
      </c>
      <c r="H56" s="103">
        <f>VLOOKUP(C56,'[2]TK.HSSV_T_N(10-5-17)'!$C$9:$H$229,6,0)</f>
        <v>6</v>
      </c>
      <c r="I56" s="103">
        <v>6</v>
      </c>
      <c r="J56" s="103">
        <v>6</v>
      </c>
      <c r="K56" s="103">
        <v>6</v>
      </c>
      <c r="L56" s="103">
        <v>6</v>
      </c>
      <c r="M56" s="104">
        <v>0</v>
      </c>
      <c r="N56" s="104">
        <v>0</v>
      </c>
      <c r="O56" s="104">
        <v>0</v>
      </c>
      <c r="P56" s="104">
        <v>0</v>
      </c>
    </row>
    <row r="57" spans="1:16" ht="15" customHeight="1">
      <c r="A57" s="216"/>
      <c r="B57" s="201"/>
      <c r="C57" s="160" t="s">
        <v>47</v>
      </c>
      <c r="D57" s="102" t="str">
        <f>LEFT(C57,4)</f>
        <v>14TC</v>
      </c>
      <c r="E57" s="103">
        <f>VLOOKUP(C57,'[1]Chi tiet theo khoa'!$C$8:$O$205,13,0)</f>
        <v>15</v>
      </c>
      <c r="F57" s="103">
        <v>14</v>
      </c>
      <c r="G57" s="103">
        <v>13</v>
      </c>
      <c r="H57" s="103">
        <f>VLOOKUP(C57,'[2]TK.HSSV_T_N(10-5-17)'!$C$9:$H$229,6,0)</f>
        <v>10</v>
      </c>
      <c r="I57" s="103">
        <v>10</v>
      </c>
      <c r="J57" s="103">
        <v>10</v>
      </c>
      <c r="K57" s="103">
        <v>10</v>
      </c>
      <c r="L57" s="103">
        <v>10</v>
      </c>
      <c r="M57" s="104">
        <v>0</v>
      </c>
      <c r="N57" s="104">
        <v>0</v>
      </c>
      <c r="O57" s="104">
        <v>0</v>
      </c>
      <c r="P57" s="104">
        <v>0</v>
      </c>
    </row>
    <row r="58" spans="1:16" ht="15" customHeight="1">
      <c r="A58" s="216"/>
      <c r="B58" s="201"/>
      <c r="C58" s="160" t="s">
        <v>48</v>
      </c>
      <c r="D58" s="102" t="s">
        <v>239</v>
      </c>
      <c r="E58" s="103">
        <f>VLOOKUP(C58,'[1]Chi tiet theo khoa'!$C$8:$O$205,13,0)</f>
        <v>68</v>
      </c>
      <c r="F58" s="103">
        <v>60</v>
      </c>
      <c r="G58" s="103">
        <v>55</v>
      </c>
      <c r="H58" s="103">
        <f>VLOOKUP(C58,'[2]TK.HSSV_T_N(10-5-17)'!$C$9:$H$229,6,0)</f>
        <v>49</v>
      </c>
      <c r="I58" s="103">
        <v>49</v>
      </c>
      <c r="J58" s="103">
        <v>49</v>
      </c>
      <c r="K58" s="103">
        <v>49</v>
      </c>
      <c r="L58" s="103">
        <v>49</v>
      </c>
      <c r="M58" s="104">
        <v>0</v>
      </c>
      <c r="N58" s="104">
        <v>0</v>
      </c>
      <c r="O58" s="104">
        <v>0</v>
      </c>
      <c r="P58" s="104">
        <v>0</v>
      </c>
    </row>
    <row r="59" spans="1:16" ht="15" customHeight="1">
      <c r="A59" s="216"/>
      <c r="B59" s="201"/>
      <c r="C59" s="160" t="s">
        <v>49</v>
      </c>
      <c r="D59" s="102" t="s">
        <v>239</v>
      </c>
      <c r="E59" s="103">
        <f>VLOOKUP(C59,'[1]Chi tiet theo khoa'!$C$8:$O$205,13,0)</f>
        <v>64</v>
      </c>
      <c r="F59" s="103">
        <v>57</v>
      </c>
      <c r="G59" s="103">
        <v>48</v>
      </c>
      <c r="H59" s="103">
        <f>VLOOKUP(C59,'[2]TK.HSSV_T_N(10-5-17)'!$C$9:$H$229,6,0)</f>
        <v>46</v>
      </c>
      <c r="I59" s="103">
        <v>46</v>
      </c>
      <c r="J59" s="103">
        <v>46</v>
      </c>
      <c r="K59" s="103">
        <v>46</v>
      </c>
      <c r="L59" s="103">
        <v>46</v>
      </c>
      <c r="M59" s="104">
        <v>0</v>
      </c>
      <c r="N59" s="104">
        <v>0</v>
      </c>
      <c r="O59" s="104">
        <v>0</v>
      </c>
      <c r="P59" s="104">
        <v>0</v>
      </c>
    </row>
    <row r="60" spans="1:16" ht="15" customHeight="1">
      <c r="A60" s="216"/>
      <c r="B60" s="201"/>
      <c r="C60" s="160" t="s">
        <v>50</v>
      </c>
      <c r="D60" s="102" t="s">
        <v>239</v>
      </c>
      <c r="E60" s="103">
        <f>VLOOKUP(C60,'[1]Chi tiet theo khoa'!$C$8:$O$205,13,0)</f>
        <v>67</v>
      </c>
      <c r="F60" s="103">
        <v>67</v>
      </c>
      <c r="G60" s="103">
        <v>60</v>
      </c>
      <c r="H60" s="103">
        <f>VLOOKUP(C60,'[2]TK.HSSV_T_N(10-5-17)'!$C$9:$H$229,6,0)</f>
        <v>53</v>
      </c>
      <c r="I60" s="103">
        <v>53</v>
      </c>
      <c r="J60" s="103">
        <v>53</v>
      </c>
      <c r="K60" s="103">
        <v>53</v>
      </c>
      <c r="L60" s="103">
        <v>53</v>
      </c>
      <c r="M60" s="104">
        <v>0</v>
      </c>
      <c r="N60" s="104">
        <v>0</v>
      </c>
      <c r="O60" s="104">
        <v>0</v>
      </c>
      <c r="P60" s="104">
        <v>0</v>
      </c>
    </row>
    <row r="61" spans="1:16" ht="15" customHeight="1">
      <c r="A61" s="216"/>
      <c r="B61" s="201"/>
      <c r="C61" s="160" t="s">
        <v>51</v>
      </c>
      <c r="D61" s="102" t="str">
        <f t="shared" si="0"/>
        <v>15CĐ</v>
      </c>
      <c r="E61" s="103">
        <v>65</v>
      </c>
      <c r="F61" s="103">
        <v>65</v>
      </c>
      <c r="G61" s="103">
        <v>65</v>
      </c>
      <c r="H61" s="103">
        <v>65</v>
      </c>
      <c r="I61" s="103">
        <v>65</v>
      </c>
      <c r="J61" s="103">
        <v>65</v>
      </c>
      <c r="K61" s="103">
        <v>65</v>
      </c>
      <c r="L61" s="103">
        <v>65</v>
      </c>
      <c r="M61" s="104">
        <v>65</v>
      </c>
      <c r="N61" s="104">
        <v>65</v>
      </c>
      <c r="O61" s="104">
        <v>65</v>
      </c>
      <c r="P61" s="104">
        <v>65</v>
      </c>
    </row>
    <row r="62" spans="1:16" ht="15" customHeight="1">
      <c r="A62" s="216"/>
      <c r="B62" s="201"/>
      <c r="C62" s="163" t="s">
        <v>240</v>
      </c>
      <c r="D62" s="102" t="str">
        <f t="shared" si="0"/>
        <v>15CĐ</v>
      </c>
      <c r="E62" s="103">
        <f>VLOOKUP(C62,'[1]Chi tiet theo khoa'!$C$8:$O$205,13,0)</f>
        <v>45</v>
      </c>
      <c r="F62" s="103">
        <v>45</v>
      </c>
      <c r="G62" s="103">
        <v>45</v>
      </c>
      <c r="H62" s="103">
        <v>45</v>
      </c>
      <c r="I62" s="103">
        <v>45</v>
      </c>
      <c r="J62" s="103">
        <v>45</v>
      </c>
      <c r="K62" s="103">
        <v>45</v>
      </c>
      <c r="L62" s="103">
        <v>45</v>
      </c>
      <c r="M62" s="104">
        <v>45</v>
      </c>
      <c r="N62" s="104">
        <v>45</v>
      </c>
      <c r="O62" s="104">
        <v>45</v>
      </c>
      <c r="P62" s="104">
        <v>45</v>
      </c>
    </row>
    <row r="63" spans="1:16" ht="15" customHeight="1">
      <c r="A63" s="216"/>
      <c r="B63" s="201"/>
      <c r="C63" s="160" t="s">
        <v>52</v>
      </c>
      <c r="D63" s="102" t="str">
        <f t="shared" si="0"/>
        <v>15CĐ</v>
      </c>
      <c r="E63" s="103">
        <v>64</v>
      </c>
      <c r="F63" s="103">
        <v>64</v>
      </c>
      <c r="G63" s="103">
        <v>64</v>
      </c>
      <c r="H63" s="103">
        <v>64</v>
      </c>
      <c r="I63" s="103">
        <v>64</v>
      </c>
      <c r="J63" s="103">
        <v>64</v>
      </c>
      <c r="K63" s="103">
        <v>64</v>
      </c>
      <c r="L63" s="103">
        <v>64</v>
      </c>
      <c r="M63" s="104">
        <v>64</v>
      </c>
      <c r="N63" s="104">
        <v>64</v>
      </c>
      <c r="O63" s="104">
        <v>64</v>
      </c>
      <c r="P63" s="104">
        <v>64</v>
      </c>
    </row>
    <row r="64" spans="1:16" ht="15" customHeight="1">
      <c r="A64" s="216"/>
      <c r="B64" s="201"/>
      <c r="C64" s="160" t="s">
        <v>241</v>
      </c>
      <c r="D64" s="102" t="str">
        <f t="shared" si="0"/>
        <v>15CĐ</v>
      </c>
      <c r="E64" s="103">
        <f>VLOOKUP(C64,'[1]Chi tiet theo khoa'!$C$8:$O$205,13,0)</f>
        <v>39</v>
      </c>
      <c r="F64" s="103">
        <v>39</v>
      </c>
      <c r="G64" s="103">
        <v>39</v>
      </c>
      <c r="H64" s="103">
        <v>39</v>
      </c>
      <c r="I64" s="103">
        <v>39</v>
      </c>
      <c r="J64" s="103">
        <v>39</v>
      </c>
      <c r="K64" s="103">
        <v>39</v>
      </c>
      <c r="L64" s="103">
        <v>39</v>
      </c>
      <c r="M64" s="104">
        <v>39</v>
      </c>
      <c r="N64" s="104">
        <v>39</v>
      </c>
      <c r="O64" s="104">
        <v>39</v>
      </c>
      <c r="P64" s="104">
        <v>39</v>
      </c>
    </row>
    <row r="65" spans="1:16" ht="15" customHeight="1">
      <c r="A65" s="216"/>
      <c r="B65" s="201"/>
      <c r="C65" s="160" t="s">
        <v>53</v>
      </c>
      <c r="D65" s="102" t="str">
        <f t="shared" si="0"/>
        <v>15CĐ</v>
      </c>
      <c r="E65" s="103">
        <f>VLOOKUP(C65,'[1]Chi tiet theo khoa'!$C$8:$O$205,13,0)</f>
        <v>65</v>
      </c>
      <c r="F65" s="103">
        <v>65</v>
      </c>
      <c r="G65" s="103">
        <v>65</v>
      </c>
      <c r="H65" s="103">
        <v>65</v>
      </c>
      <c r="I65" s="103">
        <v>65</v>
      </c>
      <c r="J65" s="103">
        <v>65</v>
      </c>
      <c r="K65" s="103">
        <v>65</v>
      </c>
      <c r="L65" s="103">
        <v>65</v>
      </c>
      <c r="M65" s="104">
        <v>65</v>
      </c>
      <c r="N65" s="104">
        <v>65</v>
      </c>
      <c r="O65" s="104">
        <v>65</v>
      </c>
      <c r="P65" s="104">
        <v>65</v>
      </c>
    </row>
    <row r="66" spans="1:16" ht="15" customHeight="1">
      <c r="A66" s="216"/>
      <c r="B66" s="201"/>
      <c r="C66" s="163" t="s">
        <v>54</v>
      </c>
      <c r="D66" s="102" t="str">
        <f t="shared" si="0"/>
        <v>15CĐ</v>
      </c>
      <c r="E66" s="103">
        <f>VLOOKUP(C66,'[1]Chi tiet theo khoa'!$C$8:$O$205,13,0)</f>
        <v>68</v>
      </c>
      <c r="F66" s="103">
        <v>68</v>
      </c>
      <c r="G66" s="103">
        <v>68</v>
      </c>
      <c r="H66" s="103">
        <v>68</v>
      </c>
      <c r="I66" s="103">
        <v>68</v>
      </c>
      <c r="J66" s="103">
        <v>68</v>
      </c>
      <c r="K66" s="103">
        <v>68</v>
      </c>
      <c r="L66" s="103">
        <v>68</v>
      </c>
      <c r="M66" s="104">
        <v>68</v>
      </c>
      <c r="N66" s="104">
        <v>68</v>
      </c>
      <c r="O66" s="104">
        <v>68</v>
      </c>
      <c r="P66" s="104">
        <v>68</v>
      </c>
    </row>
    <row r="67" spans="1:16" ht="15" customHeight="1">
      <c r="A67" s="216"/>
      <c r="B67" s="201"/>
      <c r="C67" s="160" t="s">
        <v>55</v>
      </c>
      <c r="D67" s="102" t="str">
        <f t="shared" si="0"/>
        <v>15CĐ</v>
      </c>
      <c r="E67" s="103">
        <f>VLOOKUP(C67,'[1]Chi tiet theo khoa'!$C$8:$O$205,13,0)</f>
        <v>63</v>
      </c>
      <c r="F67" s="103">
        <v>63</v>
      </c>
      <c r="G67" s="103">
        <v>63</v>
      </c>
      <c r="H67" s="103">
        <v>63</v>
      </c>
      <c r="I67" s="103">
        <v>63</v>
      </c>
      <c r="J67" s="103">
        <v>63</v>
      </c>
      <c r="K67" s="103">
        <v>63</v>
      </c>
      <c r="L67" s="103">
        <v>63</v>
      </c>
      <c r="M67" s="104">
        <v>63</v>
      </c>
      <c r="N67" s="104">
        <v>63</v>
      </c>
      <c r="O67" s="104">
        <v>63</v>
      </c>
      <c r="P67" s="104">
        <v>63</v>
      </c>
    </row>
    <row r="68" spans="1:16" ht="15" customHeight="1">
      <c r="A68" s="216"/>
      <c r="B68" s="201"/>
      <c r="C68" s="160" t="s">
        <v>56</v>
      </c>
      <c r="D68" s="102" t="str">
        <f t="shared" si="0"/>
        <v>15CĐ</v>
      </c>
      <c r="E68" s="103">
        <f>VLOOKUP(C68,'[1]Chi tiet theo khoa'!$C$8:$O$205,13,0)</f>
        <v>65</v>
      </c>
      <c r="F68" s="103">
        <v>65</v>
      </c>
      <c r="G68" s="103">
        <v>65</v>
      </c>
      <c r="H68" s="103">
        <v>65</v>
      </c>
      <c r="I68" s="103">
        <v>65</v>
      </c>
      <c r="J68" s="103">
        <v>65</v>
      </c>
      <c r="K68" s="103">
        <v>65</v>
      </c>
      <c r="L68" s="103">
        <v>65</v>
      </c>
      <c r="M68" s="104">
        <v>65</v>
      </c>
      <c r="N68" s="104">
        <v>65</v>
      </c>
      <c r="O68" s="104">
        <v>65</v>
      </c>
      <c r="P68" s="104">
        <v>65</v>
      </c>
    </row>
    <row r="69" spans="1:16" ht="15" customHeight="1">
      <c r="A69" s="216"/>
      <c r="B69" s="201"/>
      <c r="C69" s="160" t="s">
        <v>57</v>
      </c>
      <c r="D69" s="102" t="str">
        <f t="shared" si="0"/>
        <v>15CĐ</v>
      </c>
      <c r="E69" s="103">
        <f>VLOOKUP(C69,'[1]Chi tiet theo khoa'!$C$8:$O$205,13,0)</f>
        <v>61</v>
      </c>
      <c r="F69" s="103">
        <v>61</v>
      </c>
      <c r="G69" s="103">
        <v>61</v>
      </c>
      <c r="H69" s="103">
        <v>61</v>
      </c>
      <c r="I69" s="103">
        <v>61</v>
      </c>
      <c r="J69" s="103">
        <v>61</v>
      </c>
      <c r="K69" s="103">
        <v>61</v>
      </c>
      <c r="L69" s="103">
        <v>61</v>
      </c>
      <c r="M69" s="104">
        <v>61</v>
      </c>
      <c r="N69" s="104">
        <v>61</v>
      </c>
      <c r="O69" s="104">
        <v>61</v>
      </c>
      <c r="P69" s="104">
        <v>61</v>
      </c>
    </row>
    <row r="70" spans="1:16" ht="15" customHeight="1">
      <c r="A70" s="216"/>
      <c r="B70" s="201"/>
      <c r="C70" s="160" t="s">
        <v>58</v>
      </c>
      <c r="D70" s="102" t="str">
        <f t="shared" si="0"/>
        <v>15TN</v>
      </c>
      <c r="E70" s="103">
        <f>VLOOKUP(C70,'[1]Chi tiet theo khoa'!$C$8:$O$205,13,0)</f>
        <v>19</v>
      </c>
      <c r="F70" s="103">
        <v>19</v>
      </c>
      <c r="G70" s="103">
        <v>19</v>
      </c>
      <c r="H70" s="103">
        <v>19</v>
      </c>
      <c r="I70" s="103">
        <v>19</v>
      </c>
      <c r="J70" s="103">
        <v>19</v>
      </c>
      <c r="K70" s="103">
        <v>19</v>
      </c>
      <c r="L70" s="103">
        <v>0</v>
      </c>
      <c r="M70" s="103">
        <v>0</v>
      </c>
      <c r="N70" s="103">
        <v>0</v>
      </c>
      <c r="O70" s="103">
        <v>0</v>
      </c>
      <c r="P70" s="103">
        <v>0</v>
      </c>
    </row>
    <row r="71" spans="1:16" ht="15" customHeight="1">
      <c r="A71" s="219"/>
      <c r="B71" s="202"/>
      <c r="C71" s="160" t="s">
        <v>59</v>
      </c>
      <c r="D71" s="102" t="str">
        <f t="shared" si="0"/>
        <v>15TCT</v>
      </c>
      <c r="E71" s="103">
        <f>VLOOKUP(C71,'[1]Chi tiet theo khoa'!$C$8:$O$205,13,0)</f>
        <v>16</v>
      </c>
      <c r="F71" s="103">
        <v>16</v>
      </c>
      <c r="G71" s="103">
        <v>16</v>
      </c>
      <c r="H71" s="103">
        <v>16</v>
      </c>
      <c r="I71" s="103">
        <v>16</v>
      </c>
      <c r="J71" s="103">
        <v>16</v>
      </c>
      <c r="K71" s="103">
        <v>16</v>
      </c>
      <c r="L71" s="103">
        <v>0</v>
      </c>
      <c r="M71" s="103">
        <v>0</v>
      </c>
      <c r="N71" s="103">
        <v>0</v>
      </c>
      <c r="O71" s="103">
        <v>0</v>
      </c>
      <c r="P71" s="103">
        <v>0</v>
      </c>
    </row>
    <row r="72" spans="1:16" ht="15" customHeight="1">
      <c r="A72" s="145"/>
      <c r="B72" s="201" t="s">
        <v>221</v>
      </c>
      <c r="C72" s="163" t="s">
        <v>60</v>
      </c>
      <c r="D72" s="114" t="str">
        <f t="shared" ref="D72:D129" si="2">LEFT(C72,FIND("-",C72,1)-1)</f>
        <v>15TCN</v>
      </c>
      <c r="E72" s="115">
        <f>VLOOKUP(C72,'[1]Chi tiet theo khoa'!$C$8:$O$205,13,0)</f>
        <v>53</v>
      </c>
      <c r="F72" s="115">
        <v>53</v>
      </c>
      <c r="G72" s="115">
        <v>53</v>
      </c>
      <c r="H72" s="115">
        <v>53</v>
      </c>
      <c r="I72" s="115">
        <v>53</v>
      </c>
      <c r="J72" s="115">
        <v>53</v>
      </c>
      <c r="K72" s="115">
        <v>53</v>
      </c>
      <c r="L72" s="115">
        <v>53</v>
      </c>
      <c r="M72" s="116">
        <v>53</v>
      </c>
      <c r="N72" s="116">
        <v>53</v>
      </c>
      <c r="O72" s="116">
        <v>53</v>
      </c>
      <c r="P72" s="116">
        <v>53</v>
      </c>
    </row>
    <row r="73" spans="1:16" ht="15" customHeight="1">
      <c r="A73" s="145"/>
      <c r="B73" s="201"/>
      <c r="C73" s="160" t="s">
        <v>61</v>
      </c>
      <c r="D73" s="102" t="str">
        <f>LEFT(C73,FIND("-",C73,1)+2)</f>
        <v>15CĐ-LT</v>
      </c>
      <c r="E73" s="103">
        <f>VLOOKUP(C73,'[1]Chi tiet theo khoa'!$C$8:$O$205,13,0)</f>
        <v>7</v>
      </c>
      <c r="F73" s="103">
        <v>7</v>
      </c>
      <c r="G73" s="103">
        <v>7</v>
      </c>
      <c r="H73" s="103">
        <f>VLOOKUP(C73,'[2]TK.HSSV_T_N(10-5-17)'!$C$9:$H$229,6,0)</f>
        <v>7</v>
      </c>
      <c r="I73" s="103">
        <v>7</v>
      </c>
      <c r="J73" s="103">
        <v>7</v>
      </c>
      <c r="K73" s="103">
        <v>7</v>
      </c>
      <c r="L73" s="103">
        <v>7</v>
      </c>
      <c r="M73" s="104">
        <v>0</v>
      </c>
      <c r="N73" s="104">
        <v>0</v>
      </c>
      <c r="O73" s="104">
        <v>0</v>
      </c>
      <c r="P73" s="104">
        <v>0</v>
      </c>
    </row>
    <row r="74" spans="1:16" ht="15" customHeight="1">
      <c r="A74" s="145"/>
      <c r="B74" s="201"/>
      <c r="C74" s="160" t="s">
        <v>62</v>
      </c>
      <c r="D74" s="102" t="str">
        <f t="shared" si="2"/>
        <v>16CĐ</v>
      </c>
      <c r="E74" s="103">
        <f>VLOOKUP(C74,'[1]Chi tiet theo khoa'!$C$8:$O$205,13,0)</f>
        <v>64</v>
      </c>
      <c r="F74" s="103">
        <v>64</v>
      </c>
      <c r="G74" s="103">
        <v>64</v>
      </c>
      <c r="H74" s="103">
        <v>59</v>
      </c>
      <c r="I74" s="103">
        <v>59</v>
      </c>
      <c r="J74" s="103">
        <v>59</v>
      </c>
      <c r="K74" s="103">
        <v>59</v>
      </c>
      <c r="L74" s="103">
        <v>59</v>
      </c>
      <c r="M74" s="104">
        <v>59</v>
      </c>
      <c r="N74" s="104">
        <v>59</v>
      </c>
      <c r="O74" s="104">
        <v>59</v>
      </c>
      <c r="P74" s="104">
        <v>59</v>
      </c>
    </row>
    <row r="75" spans="1:16" ht="15" customHeight="1">
      <c r="A75" s="145"/>
      <c r="B75" s="201"/>
      <c r="C75" s="160" t="s">
        <v>63</v>
      </c>
      <c r="D75" s="102" t="str">
        <f t="shared" si="2"/>
        <v>16CĐ</v>
      </c>
      <c r="E75" s="103">
        <f>VLOOKUP(C75,'[1]Chi tiet theo khoa'!$C$8:$O$205,13,0)</f>
        <v>63</v>
      </c>
      <c r="F75" s="103">
        <v>63</v>
      </c>
      <c r="G75" s="103">
        <v>63</v>
      </c>
      <c r="H75" s="103">
        <v>59</v>
      </c>
      <c r="I75" s="103">
        <v>59</v>
      </c>
      <c r="J75" s="103">
        <v>59</v>
      </c>
      <c r="K75" s="103">
        <v>59</v>
      </c>
      <c r="L75" s="103">
        <v>59</v>
      </c>
      <c r="M75" s="104">
        <v>59</v>
      </c>
      <c r="N75" s="104">
        <v>59</v>
      </c>
      <c r="O75" s="104">
        <v>59</v>
      </c>
      <c r="P75" s="104">
        <v>59</v>
      </c>
    </row>
    <row r="76" spans="1:16" ht="15" customHeight="1">
      <c r="A76" s="145"/>
      <c r="B76" s="201"/>
      <c r="C76" s="160" t="s">
        <v>64</v>
      </c>
      <c r="D76" s="102" t="str">
        <f t="shared" si="2"/>
        <v>16CĐ</v>
      </c>
      <c r="E76" s="103">
        <f>VLOOKUP(C76,'[1]Chi tiet theo khoa'!$C$8:$O$205,13,0)</f>
        <v>63</v>
      </c>
      <c r="F76" s="103">
        <v>63</v>
      </c>
      <c r="G76" s="103">
        <v>63</v>
      </c>
      <c r="H76" s="103">
        <v>59</v>
      </c>
      <c r="I76" s="103">
        <v>59</v>
      </c>
      <c r="J76" s="103">
        <v>59</v>
      </c>
      <c r="K76" s="103">
        <v>59</v>
      </c>
      <c r="L76" s="103">
        <v>59</v>
      </c>
      <c r="M76" s="104">
        <v>59</v>
      </c>
      <c r="N76" s="104">
        <v>59</v>
      </c>
      <c r="O76" s="104">
        <v>59</v>
      </c>
      <c r="P76" s="104">
        <v>59</v>
      </c>
    </row>
    <row r="77" spans="1:16" ht="15" customHeight="1">
      <c r="A77" s="145"/>
      <c r="B77" s="201"/>
      <c r="C77" s="163" t="s">
        <v>65</v>
      </c>
      <c r="D77" s="102" t="str">
        <f t="shared" si="2"/>
        <v>16CĐ</v>
      </c>
      <c r="E77" s="103">
        <f>VLOOKUP(C77,'[1]Chi tiet theo khoa'!$C$8:$O$205,13,0)</f>
        <v>63</v>
      </c>
      <c r="F77" s="115">
        <v>63</v>
      </c>
      <c r="G77" s="115">
        <v>63</v>
      </c>
      <c r="H77" s="103">
        <v>59</v>
      </c>
      <c r="I77" s="115">
        <v>59</v>
      </c>
      <c r="J77" s="115">
        <v>59</v>
      </c>
      <c r="K77" s="115">
        <v>59</v>
      </c>
      <c r="L77" s="115">
        <v>59</v>
      </c>
      <c r="M77" s="116">
        <v>59</v>
      </c>
      <c r="N77" s="116">
        <v>59</v>
      </c>
      <c r="O77" s="116">
        <v>59</v>
      </c>
      <c r="P77" s="116">
        <v>59</v>
      </c>
    </row>
    <row r="78" spans="1:16" ht="15" customHeight="1">
      <c r="A78" s="145"/>
      <c r="B78" s="201"/>
      <c r="C78" s="160" t="s">
        <v>66</v>
      </c>
      <c r="D78" s="102" t="str">
        <f t="shared" si="2"/>
        <v>16CĐ</v>
      </c>
      <c r="E78" s="103">
        <f>VLOOKUP(C78,'[1]Chi tiet theo khoa'!$C$8:$O$205,13,0)</f>
        <v>63</v>
      </c>
      <c r="F78" s="103">
        <v>63</v>
      </c>
      <c r="G78" s="103">
        <v>63</v>
      </c>
      <c r="H78" s="103">
        <v>59</v>
      </c>
      <c r="I78" s="103">
        <v>59</v>
      </c>
      <c r="J78" s="103">
        <v>59</v>
      </c>
      <c r="K78" s="103">
        <v>59</v>
      </c>
      <c r="L78" s="103">
        <v>59</v>
      </c>
      <c r="M78" s="104">
        <v>59</v>
      </c>
      <c r="N78" s="104">
        <v>59</v>
      </c>
      <c r="O78" s="104">
        <v>59</v>
      </c>
      <c r="P78" s="104">
        <v>59</v>
      </c>
    </row>
    <row r="79" spans="1:16" ht="15" customHeight="1">
      <c r="A79" s="145"/>
      <c r="B79" s="201"/>
      <c r="C79" s="160" t="s">
        <v>67</v>
      </c>
      <c r="D79" s="102" t="str">
        <f t="shared" si="2"/>
        <v>16CĐ</v>
      </c>
      <c r="E79" s="103">
        <f>VLOOKUP(C79,'[1]Chi tiet theo khoa'!$C$8:$O$205,13,0)</f>
        <v>62</v>
      </c>
      <c r="F79" s="103">
        <v>62</v>
      </c>
      <c r="G79" s="103">
        <v>62</v>
      </c>
      <c r="H79" s="103">
        <v>58</v>
      </c>
      <c r="I79" s="103">
        <v>58</v>
      </c>
      <c r="J79" s="103">
        <v>58</v>
      </c>
      <c r="K79" s="103">
        <v>58</v>
      </c>
      <c r="L79" s="103">
        <v>58</v>
      </c>
      <c r="M79" s="104">
        <v>58</v>
      </c>
      <c r="N79" s="104">
        <v>58</v>
      </c>
      <c r="O79" s="104">
        <v>58</v>
      </c>
      <c r="P79" s="104">
        <v>58</v>
      </c>
    </row>
    <row r="80" spans="1:16" ht="15" customHeight="1">
      <c r="A80" s="145"/>
      <c r="B80" s="201"/>
      <c r="C80" s="163" t="s">
        <v>68</v>
      </c>
      <c r="D80" s="102" t="str">
        <f t="shared" si="2"/>
        <v>16CĐ</v>
      </c>
      <c r="E80" s="103">
        <f>VLOOKUP(C80,'[1]Chi tiet theo khoa'!$C$8:$O$205,13,0)</f>
        <v>62</v>
      </c>
      <c r="F80" s="103">
        <v>62</v>
      </c>
      <c r="G80" s="103">
        <v>62</v>
      </c>
      <c r="H80" s="103">
        <v>58</v>
      </c>
      <c r="I80" s="103">
        <v>58</v>
      </c>
      <c r="J80" s="103">
        <v>58</v>
      </c>
      <c r="K80" s="103">
        <v>58</v>
      </c>
      <c r="L80" s="103">
        <v>58</v>
      </c>
      <c r="M80" s="104">
        <v>58</v>
      </c>
      <c r="N80" s="104">
        <v>58</v>
      </c>
      <c r="O80" s="104">
        <v>58</v>
      </c>
      <c r="P80" s="104">
        <v>58</v>
      </c>
    </row>
    <row r="81" spans="1:16" ht="15" customHeight="1">
      <c r="A81" s="145"/>
      <c r="B81" s="201"/>
      <c r="C81" s="160" t="s">
        <v>69</v>
      </c>
      <c r="D81" s="102" t="str">
        <f t="shared" si="2"/>
        <v>16CĐ</v>
      </c>
      <c r="E81" s="103">
        <f>VLOOKUP(C81,'[1]Chi tiet theo khoa'!$C$8:$O$205,13,0)</f>
        <v>62</v>
      </c>
      <c r="F81" s="103">
        <v>62</v>
      </c>
      <c r="G81" s="103">
        <v>62</v>
      </c>
      <c r="H81" s="103">
        <v>58</v>
      </c>
      <c r="I81" s="103">
        <v>58</v>
      </c>
      <c r="J81" s="103">
        <v>58</v>
      </c>
      <c r="K81" s="103">
        <v>58</v>
      </c>
      <c r="L81" s="103">
        <v>58</v>
      </c>
      <c r="M81" s="104">
        <v>58</v>
      </c>
      <c r="N81" s="104">
        <v>58</v>
      </c>
      <c r="O81" s="104">
        <v>58</v>
      </c>
      <c r="P81" s="104">
        <v>58</v>
      </c>
    </row>
    <row r="82" spans="1:16" ht="15" customHeight="1">
      <c r="A82" s="145"/>
      <c r="B82" s="201"/>
      <c r="C82" s="160" t="s">
        <v>70</v>
      </c>
      <c r="D82" s="102" t="str">
        <f t="shared" si="2"/>
        <v>16TCN</v>
      </c>
      <c r="E82" s="103">
        <f>VLOOKUP(C82,'[1]Chi tiet theo khoa'!$C$8:$O$205,13,0)</f>
        <v>52</v>
      </c>
      <c r="F82" s="103">
        <v>52</v>
      </c>
      <c r="G82" s="103">
        <v>52</v>
      </c>
      <c r="H82" s="103">
        <v>52</v>
      </c>
      <c r="I82" s="103">
        <v>52</v>
      </c>
      <c r="J82" s="103">
        <v>52</v>
      </c>
      <c r="K82" s="103">
        <v>52</v>
      </c>
      <c r="L82" s="103">
        <v>52</v>
      </c>
      <c r="M82" s="103">
        <v>52</v>
      </c>
      <c r="N82" s="103">
        <v>52</v>
      </c>
      <c r="O82" s="103">
        <v>52</v>
      </c>
      <c r="P82" s="103">
        <v>52</v>
      </c>
    </row>
    <row r="83" spans="1:16" ht="15" customHeight="1">
      <c r="A83" s="145"/>
      <c r="B83" s="201"/>
      <c r="C83" s="160" t="s">
        <v>71</v>
      </c>
      <c r="D83" s="102" t="str">
        <f>LEFT(C83,FIND("-",C83,1)+2)</f>
        <v>16CĐ-LT</v>
      </c>
      <c r="E83" s="103">
        <f>VLOOKUP(C83,'[1]Chi tiet theo khoa'!$C$8:$O$205,13,0)</f>
        <v>5</v>
      </c>
      <c r="F83" s="117">
        <v>5</v>
      </c>
      <c r="G83" s="117">
        <v>5</v>
      </c>
      <c r="H83" s="103">
        <f>VLOOKUP(C83,'[2]TK.HSSV_T_N(10-5-17)'!$C$9:$H$229,6,0)</f>
        <v>0</v>
      </c>
      <c r="I83" s="117">
        <v>0</v>
      </c>
      <c r="J83" s="117">
        <v>0</v>
      </c>
      <c r="K83" s="117">
        <v>0</v>
      </c>
      <c r="L83" s="117">
        <v>0</v>
      </c>
      <c r="M83" s="118">
        <v>0</v>
      </c>
      <c r="N83" s="118">
        <v>0</v>
      </c>
      <c r="O83" s="118">
        <v>0</v>
      </c>
      <c r="P83" s="118">
        <v>0</v>
      </c>
    </row>
    <row r="84" spans="1:16" ht="15" customHeight="1">
      <c r="A84" s="143"/>
      <c r="B84" s="201"/>
      <c r="C84" s="163" t="s">
        <v>215</v>
      </c>
      <c r="D84" s="114" t="s">
        <v>215</v>
      </c>
      <c r="E84" s="103">
        <v>0</v>
      </c>
      <c r="F84" s="117">
        <v>0</v>
      </c>
      <c r="G84" s="117">
        <v>0</v>
      </c>
      <c r="H84" s="103">
        <f>VLOOKUP(C84,'[2]TK.HSSV_T_N(10-5-17)'!$C$9:$H$229,6,0)</f>
        <v>0</v>
      </c>
      <c r="I84" s="117">
        <v>0</v>
      </c>
      <c r="J84" s="117">
        <v>0</v>
      </c>
      <c r="K84" s="117">
        <v>0</v>
      </c>
      <c r="L84" s="117">
        <v>0</v>
      </c>
      <c r="M84" s="146">
        <v>100</v>
      </c>
      <c r="N84" s="146">
        <v>100</v>
      </c>
      <c r="O84" s="146">
        <v>100</v>
      </c>
      <c r="P84" s="146">
        <v>100</v>
      </c>
    </row>
    <row r="85" spans="1:16" ht="15" customHeight="1">
      <c r="A85" s="143"/>
      <c r="B85" s="201"/>
      <c r="C85" s="160" t="s">
        <v>216</v>
      </c>
      <c r="D85" s="109" t="s">
        <v>216</v>
      </c>
      <c r="E85" s="103">
        <v>0</v>
      </c>
      <c r="F85" s="117">
        <v>0</v>
      </c>
      <c r="G85" s="117">
        <v>0</v>
      </c>
      <c r="H85" s="103">
        <f>VLOOKUP(C85,'[2]TK.HSSV_T_N(10-5-17)'!$C$9:$H$229,6,0)</f>
        <v>0</v>
      </c>
      <c r="I85" s="117">
        <v>0</v>
      </c>
      <c r="J85" s="117">
        <v>0</v>
      </c>
      <c r="K85" s="117">
        <v>0</v>
      </c>
      <c r="L85" s="117">
        <v>0</v>
      </c>
      <c r="M85" s="146">
        <v>30</v>
      </c>
      <c r="N85" s="146">
        <v>30</v>
      </c>
      <c r="O85" s="146">
        <v>30</v>
      </c>
      <c r="P85" s="146">
        <v>30</v>
      </c>
    </row>
    <row r="86" spans="1:16" ht="15" customHeight="1">
      <c r="A86" s="143"/>
      <c r="B86" s="201"/>
      <c r="C86" s="161" t="s">
        <v>218</v>
      </c>
      <c r="D86" s="110" t="s">
        <v>218</v>
      </c>
      <c r="E86" s="103">
        <v>0</v>
      </c>
      <c r="F86" s="117">
        <v>0</v>
      </c>
      <c r="G86" s="117">
        <v>0</v>
      </c>
      <c r="H86" s="103">
        <f>VLOOKUP(C86,'[2]TK.HSSV_T_N(10-5-17)'!$C$9:$H$229,6,0)</f>
        <v>0</v>
      </c>
      <c r="I86" s="117">
        <v>0</v>
      </c>
      <c r="J86" s="117">
        <v>0</v>
      </c>
      <c r="K86" s="117">
        <v>0</v>
      </c>
      <c r="L86" s="117">
        <v>0</v>
      </c>
      <c r="M86" s="146">
        <v>50</v>
      </c>
      <c r="N86" s="146">
        <v>50</v>
      </c>
      <c r="O86" s="146">
        <v>50</v>
      </c>
      <c r="P86" s="146">
        <v>50</v>
      </c>
    </row>
    <row r="87" spans="1:16" ht="15" customHeight="1">
      <c r="A87" s="143"/>
      <c r="B87" s="201"/>
      <c r="C87" s="161" t="s">
        <v>219</v>
      </c>
      <c r="D87" s="110" t="s">
        <v>219</v>
      </c>
      <c r="E87" s="103">
        <v>0</v>
      </c>
      <c r="F87" s="117">
        <v>0</v>
      </c>
      <c r="G87" s="117">
        <v>0</v>
      </c>
      <c r="H87" s="103">
        <f>VLOOKUP(C87,'[2]TK.HSSV_T_N(10-5-17)'!$C$9:$H$229,6,0)</f>
        <v>0</v>
      </c>
      <c r="I87" s="117">
        <v>0</v>
      </c>
      <c r="J87" s="117">
        <v>0</v>
      </c>
      <c r="K87" s="117">
        <v>0</v>
      </c>
      <c r="L87" s="117">
        <v>0</v>
      </c>
      <c r="M87" s="146">
        <v>554</v>
      </c>
      <c r="N87" s="146">
        <v>554</v>
      </c>
      <c r="O87" s="146">
        <v>554</v>
      </c>
      <c r="P87" s="146">
        <v>554</v>
      </c>
    </row>
    <row r="88" spans="1:16" ht="15" customHeight="1">
      <c r="A88" s="143"/>
      <c r="B88" s="201"/>
      <c r="C88" s="164" t="s">
        <v>220</v>
      </c>
      <c r="D88" s="144" t="s">
        <v>220</v>
      </c>
      <c r="E88" s="145">
        <v>0</v>
      </c>
      <c r="F88" s="145">
        <v>0</v>
      </c>
      <c r="G88" s="145">
        <v>0</v>
      </c>
      <c r="H88" s="103">
        <f>VLOOKUP(C88,'[2]TK.HSSV_T_N(10-5-17)'!$C$9:$H$229,6,0)</f>
        <v>0</v>
      </c>
      <c r="I88" s="145">
        <v>0</v>
      </c>
      <c r="J88" s="145">
        <v>0</v>
      </c>
      <c r="K88" s="145">
        <v>0</v>
      </c>
      <c r="L88" s="145">
        <v>0</v>
      </c>
      <c r="M88" s="146">
        <v>19</v>
      </c>
      <c r="N88" s="146">
        <v>19</v>
      </c>
      <c r="O88" s="146">
        <v>19</v>
      </c>
      <c r="P88" s="146">
        <v>19</v>
      </c>
    </row>
    <row r="89" spans="1:16" ht="18" customHeight="1">
      <c r="A89" s="119"/>
      <c r="B89" s="207"/>
      <c r="C89" s="165" t="s">
        <v>16</v>
      </c>
      <c r="D89" s="102"/>
      <c r="E89" s="112">
        <f>SUM(E51:E88)</f>
        <v>1499</v>
      </c>
      <c r="F89" s="112">
        <f t="shared" ref="F89:L89" si="3">SUM(F51:F88)</f>
        <v>1466</v>
      </c>
      <c r="G89" s="112">
        <f t="shared" si="3"/>
        <v>1435</v>
      </c>
      <c r="H89" s="112">
        <f t="shared" si="3"/>
        <v>1371</v>
      </c>
      <c r="I89" s="112">
        <f t="shared" si="3"/>
        <v>1371</v>
      </c>
      <c r="J89" s="112">
        <f t="shared" si="3"/>
        <v>1371</v>
      </c>
      <c r="K89" s="112">
        <f t="shared" si="3"/>
        <v>1371</v>
      </c>
      <c r="L89" s="112">
        <f t="shared" si="3"/>
        <v>1336</v>
      </c>
      <c r="M89" s="113">
        <f>SUM(M51:M88)</f>
        <v>1862</v>
      </c>
      <c r="N89" s="113">
        <f>SUM(N51:N88)</f>
        <v>1862</v>
      </c>
      <c r="O89" s="113">
        <f>SUM(O51:O88)</f>
        <v>1862</v>
      </c>
      <c r="P89" s="113">
        <f>SUM(P51:P88)</f>
        <v>1862</v>
      </c>
    </row>
    <row r="90" spans="1:16" ht="15" customHeight="1">
      <c r="A90" s="218">
        <v>4</v>
      </c>
      <c r="B90" s="200" t="s">
        <v>222</v>
      </c>
      <c r="C90" s="159" t="s">
        <v>72</v>
      </c>
      <c r="D90" s="102" t="str">
        <f t="shared" si="2"/>
        <v>13CÐ</v>
      </c>
      <c r="E90" s="133">
        <f>VLOOKUP(C90,'[1]Chi tiet theo khoa'!$C$8:$O$205,13,0)</f>
        <v>13</v>
      </c>
      <c r="F90" s="133">
        <v>13</v>
      </c>
      <c r="G90" s="133">
        <v>11</v>
      </c>
      <c r="H90" s="133">
        <f>VLOOKUP(C90,'[2]TK.HSSV_T_N(10-5-17)'!$C$9:$H$229,6,0)</f>
        <v>10</v>
      </c>
      <c r="I90" s="133">
        <v>10</v>
      </c>
      <c r="J90" s="133">
        <v>10</v>
      </c>
      <c r="K90" s="133">
        <v>10</v>
      </c>
      <c r="L90" s="133">
        <v>10</v>
      </c>
      <c r="M90" s="134">
        <v>0</v>
      </c>
      <c r="N90" s="134">
        <v>0</v>
      </c>
      <c r="O90" s="134">
        <v>0</v>
      </c>
      <c r="P90" s="134">
        <v>0</v>
      </c>
    </row>
    <row r="91" spans="1:16" ht="15" customHeight="1">
      <c r="A91" s="216"/>
      <c r="B91" s="201"/>
      <c r="C91" s="160" t="s">
        <v>73</v>
      </c>
      <c r="D91" s="102" t="str">
        <f t="shared" si="2"/>
        <v>13CÐ</v>
      </c>
      <c r="E91" s="103">
        <v>26</v>
      </c>
      <c r="F91" s="103">
        <v>26</v>
      </c>
      <c r="G91" s="103">
        <v>26</v>
      </c>
      <c r="H91" s="103">
        <f>VLOOKUP(C91,'[2]TK.HSSV_T_N(10-5-17)'!$C$9:$H$229,6,0)</f>
        <v>26</v>
      </c>
      <c r="I91" s="103">
        <v>26</v>
      </c>
      <c r="J91" s="103">
        <v>26</v>
      </c>
      <c r="K91" s="103">
        <v>26</v>
      </c>
      <c r="L91" s="103">
        <v>26</v>
      </c>
      <c r="M91" s="104">
        <v>0</v>
      </c>
      <c r="N91" s="104">
        <v>0</v>
      </c>
      <c r="O91" s="104">
        <v>0</v>
      </c>
      <c r="P91" s="104">
        <v>0</v>
      </c>
    </row>
    <row r="92" spans="1:16" ht="15" customHeight="1">
      <c r="A92" s="216"/>
      <c r="B92" s="201"/>
      <c r="C92" s="160" t="s">
        <v>74</v>
      </c>
      <c r="D92" s="102" t="str">
        <f t="shared" si="2"/>
        <v>13CÐ</v>
      </c>
      <c r="E92" s="103">
        <f>VLOOKUP(C92,'[1]Chi tiet theo khoa'!$C$8:$O$205,13,0)</f>
        <v>11</v>
      </c>
      <c r="F92" s="103">
        <v>11</v>
      </c>
      <c r="G92" s="103">
        <v>10</v>
      </c>
      <c r="H92" s="103">
        <f>VLOOKUP(C92,'[2]TK.HSSV_T_N(10-5-17)'!$C$9:$H$229,6,0)</f>
        <v>8</v>
      </c>
      <c r="I92" s="103">
        <v>8</v>
      </c>
      <c r="J92" s="103">
        <v>8</v>
      </c>
      <c r="K92" s="103">
        <v>8</v>
      </c>
      <c r="L92" s="103">
        <v>8</v>
      </c>
      <c r="M92" s="104">
        <v>0</v>
      </c>
      <c r="N92" s="104">
        <v>0</v>
      </c>
      <c r="O92" s="104">
        <v>0</v>
      </c>
      <c r="P92" s="104">
        <v>0</v>
      </c>
    </row>
    <row r="93" spans="1:16" ht="15" customHeight="1">
      <c r="A93" s="216"/>
      <c r="B93" s="201"/>
      <c r="C93" s="160" t="s">
        <v>75</v>
      </c>
      <c r="D93" s="102" t="str">
        <f t="shared" si="2"/>
        <v>13CÐ</v>
      </c>
      <c r="E93" s="103">
        <f>VLOOKUP(C93,'[1]Chi tiet theo khoa'!$C$8:$O$205,13,0)</f>
        <v>18</v>
      </c>
      <c r="F93" s="103">
        <v>18</v>
      </c>
      <c r="G93" s="103">
        <v>17</v>
      </c>
      <c r="H93" s="103">
        <f>VLOOKUP(C93,'[2]TK.HSSV_T_N(10-5-17)'!$C$9:$H$229,6,0)</f>
        <v>16</v>
      </c>
      <c r="I93" s="103">
        <v>16</v>
      </c>
      <c r="J93" s="103">
        <v>16</v>
      </c>
      <c r="K93" s="103">
        <v>16</v>
      </c>
      <c r="L93" s="103">
        <v>16</v>
      </c>
      <c r="M93" s="104">
        <v>0</v>
      </c>
      <c r="N93" s="104">
        <v>0</v>
      </c>
      <c r="O93" s="104">
        <v>0</v>
      </c>
      <c r="P93" s="104">
        <v>0</v>
      </c>
    </row>
    <row r="94" spans="1:16" ht="15" customHeight="1">
      <c r="A94" s="216"/>
      <c r="B94" s="201"/>
      <c r="C94" s="160" t="s">
        <v>76</v>
      </c>
      <c r="D94" s="102" t="str">
        <f t="shared" si="2"/>
        <v>13CÐ</v>
      </c>
      <c r="E94" s="103">
        <f>VLOOKUP(C94,'[1]Chi tiet theo khoa'!$C$8:$O$205,13,0)</f>
        <v>23</v>
      </c>
      <c r="F94" s="103">
        <v>23</v>
      </c>
      <c r="G94" s="103">
        <v>20</v>
      </c>
      <c r="H94" s="103">
        <f>VLOOKUP(C94,'[2]TK.HSSV_T_N(10-5-17)'!$C$9:$H$229,6,0)</f>
        <v>19</v>
      </c>
      <c r="I94" s="103">
        <v>19</v>
      </c>
      <c r="J94" s="103">
        <v>19</v>
      </c>
      <c r="K94" s="103">
        <v>19</v>
      </c>
      <c r="L94" s="103">
        <v>19</v>
      </c>
      <c r="M94" s="104">
        <v>0</v>
      </c>
      <c r="N94" s="104">
        <v>0</v>
      </c>
      <c r="O94" s="104">
        <v>0</v>
      </c>
      <c r="P94" s="104">
        <v>0</v>
      </c>
    </row>
    <row r="95" spans="1:16" ht="15" customHeight="1">
      <c r="A95" s="216"/>
      <c r="B95" s="201"/>
      <c r="C95" s="160" t="s">
        <v>77</v>
      </c>
      <c r="D95" s="102" t="str">
        <f t="shared" si="2"/>
        <v>13TC</v>
      </c>
      <c r="E95" s="103">
        <f>VLOOKUP(C95,'[1]Chi tiet theo khoa'!$C$8:$O$205,13,0)</f>
        <v>6</v>
      </c>
      <c r="F95" s="103">
        <v>6</v>
      </c>
      <c r="G95" s="103">
        <v>6</v>
      </c>
      <c r="H95" s="103">
        <f>VLOOKUP(C95,'[2]TK.HSSV_T_N(10-5-17)'!$C$9:$H$229,6,0)</f>
        <v>6</v>
      </c>
      <c r="I95" s="103">
        <v>6</v>
      </c>
      <c r="J95" s="103">
        <v>6</v>
      </c>
      <c r="K95" s="103">
        <v>6</v>
      </c>
      <c r="L95" s="103">
        <v>6</v>
      </c>
      <c r="M95" s="104">
        <v>0</v>
      </c>
      <c r="N95" s="104">
        <v>0</v>
      </c>
      <c r="O95" s="104">
        <v>0</v>
      </c>
      <c r="P95" s="104">
        <v>0</v>
      </c>
    </row>
    <row r="96" spans="1:16" ht="15" customHeight="1">
      <c r="A96" s="216"/>
      <c r="B96" s="201"/>
      <c r="C96" s="163" t="s">
        <v>78</v>
      </c>
      <c r="D96" s="102" t="str">
        <f t="shared" si="2"/>
        <v>13TC</v>
      </c>
      <c r="E96" s="103">
        <f>VLOOKUP(C96,'[1]Chi tiet theo khoa'!$C$8:$O$205,13,0)</f>
        <v>6</v>
      </c>
      <c r="F96" s="103">
        <v>6</v>
      </c>
      <c r="G96" s="103">
        <v>6</v>
      </c>
      <c r="H96" s="103">
        <f>VLOOKUP(C96,'[2]TK.HSSV_T_N(10-5-17)'!$C$9:$H$229,6,0)</f>
        <v>5</v>
      </c>
      <c r="I96" s="103">
        <v>5</v>
      </c>
      <c r="J96" s="103">
        <v>5</v>
      </c>
      <c r="K96" s="103">
        <v>5</v>
      </c>
      <c r="L96" s="103">
        <v>5</v>
      </c>
      <c r="M96" s="104">
        <v>0</v>
      </c>
      <c r="N96" s="104">
        <v>0</v>
      </c>
      <c r="O96" s="104">
        <v>0</v>
      </c>
      <c r="P96" s="104">
        <v>0</v>
      </c>
    </row>
    <row r="97" spans="1:16" ht="15" customHeight="1">
      <c r="A97" s="216"/>
      <c r="B97" s="201"/>
      <c r="C97" s="160" t="s">
        <v>79</v>
      </c>
      <c r="D97" s="102" t="s">
        <v>239</v>
      </c>
      <c r="E97" s="103">
        <f>VLOOKUP(C97,'[1]Chi tiet theo khoa'!$C$8:$O$205,13,0)</f>
        <v>47</v>
      </c>
      <c r="F97" s="103">
        <v>40</v>
      </c>
      <c r="G97" s="103">
        <v>38</v>
      </c>
      <c r="H97" s="103">
        <f>VLOOKUP(C97,'[2]TK.HSSV_T_N(10-5-17)'!$C$9:$H$229,6,0)</f>
        <v>37</v>
      </c>
      <c r="I97" s="103">
        <v>37</v>
      </c>
      <c r="J97" s="103">
        <v>37</v>
      </c>
      <c r="K97" s="103">
        <v>37</v>
      </c>
      <c r="L97" s="103">
        <v>37</v>
      </c>
      <c r="M97" s="104">
        <v>0</v>
      </c>
      <c r="N97" s="104">
        <v>0</v>
      </c>
      <c r="O97" s="104">
        <v>0</v>
      </c>
      <c r="P97" s="104">
        <v>0</v>
      </c>
    </row>
    <row r="98" spans="1:16" ht="15" customHeight="1">
      <c r="A98" s="216"/>
      <c r="B98" s="201"/>
      <c r="C98" s="160" t="s">
        <v>80</v>
      </c>
      <c r="D98" s="102" t="str">
        <f>LEFT(C98,4)</f>
        <v>14CĐ</v>
      </c>
      <c r="E98" s="103">
        <f>VLOOKUP(C98,'[1]Chi tiet theo khoa'!$C$8:$O$205,13,0)</f>
        <v>44</v>
      </c>
      <c r="F98" s="103">
        <v>40</v>
      </c>
      <c r="G98" s="103">
        <v>33</v>
      </c>
      <c r="H98" s="103">
        <f>VLOOKUP(C98,'[2]TK.HSSV_T_N(10-5-17)'!$C$9:$H$229,6,0)</f>
        <v>31</v>
      </c>
      <c r="I98" s="103">
        <v>31</v>
      </c>
      <c r="J98" s="103">
        <v>31</v>
      </c>
      <c r="K98" s="103">
        <v>31</v>
      </c>
      <c r="L98" s="103">
        <v>31</v>
      </c>
      <c r="M98" s="104">
        <v>0</v>
      </c>
      <c r="N98" s="104">
        <v>0</v>
      </c>
      <c r="O98" s="104">
        <v>0</v>
      </c>
      <c r="P98" s="104">
        <v>0</v>
      </c>
    </row>
    <row r="99" spans="1:16" ht="15" customHeight="1">
      <c r="A99" s="216"/>
      <c r="B99" s="201"/>
      <c r="C99" s="160" t="s">
        <v>81</v>
      </c>
      <c r="D99" s="102" t="s">
        <v>239</v>
      </c>
      <c r="E99" s="103">
        <f>VLOOKUP(C99,'[1]Chi tiet theo khoa'!$C$8:$O$205,13,0)</f>
        <v>46</v>
      </c>
      <c r="F99" s="103">
        <v>40</v>
      </c>
      <c r="G99" s="103">
        <v>40</v>
      </c>
      <c r="H99" s="103">
        <f>VLOOKUP(C99,'[2]TK.HSSV_T_N(10-5-17)'!$C$9:$H$229,6,0)</f>
        <v>38</v>
      </c>
      <c r="I99" s="103">
        <v>38</v>
      </c>
      <c r="J99" s="103">
        <v>38</v>
      </c>
      <c r="K99" s="103">
        <v>38</v>
      </c>
      <c r="L99" s="103">
        <v>38</v>
      </c>
      <c r="M99" s="104">
        <v>0</v>
      </c>
      <c r="N99" s="104">
        <v>0</v>
      </c>
      <c r="O99" s="104">
        <v>0</v>
      </c>
      <c r="P99" s="104">
        <v>0</v>
      </c>
    </row>
    <row r="100" spans="1:16" ht="15" customHeight="1">
      <c r="A100" s="216"/>
      <c r="B100" s="201"/>
      <c r="C100" s="163" t="s">
        <v>82</v>
      </c>
      <c r="D100" s="102" t="s">
        <v>239</v>
      </c>
      <c r="E100" s="103">
        <f>VLOOKUP(C100,'[1]Chi tiet theo khoa'!$C$8:$O$205,13,0)</f>
        <v>52</v>
      </c>
      <c r="F100" s="103">
        <v>48</v>
      </c>
      <c r="G100" s="103">
        <v>40</v>
      </c>
      <c r="H100" s="103">
        <f>VLOOKUP(C100,'[2]TK.HSSV_T_N(10-5-17)'!$C$9:$H$229,6,0)</f>
        <v>39</v>
      </c>
      <c r="I100" s="103">
        <v>39</v>
      </c>
      <c r="J100" s="103">
        <v>39</v>
      </c>
      <c r="K100" s="103">
        <v>39</v>
      </c>
      <c r="L100" s="103">
        <v>39</v>
      </c>
      <c r="M100" s="104">
        <v>0</v>
      </c>
      <c r="N100" s="104">
        <v>0</v>
      </c>
      <c r="O100" s="104">
        <v>0</v>
      </c>
      <c r="P100" s="104">
        <v>0</v>
      </c>
    </row>
    <row r="101" spans="1:16" ht="15" customHeight="1">
      <c r="A101" s="216"/>
      <c r="B101" s="201"/>
      <c r="C101" s="160" t="s">
        <v>83</v>
      </c>
      <c r="D101" s="102" t="str">
        <f>LEFT(C101,4)</f>
        <v>14TC</v>
      </c>
      <c r="E101" s="103">
        <f>VLOOKUP(C101,'[1]Chi tiet theo khoa'!$C$8:$O$205,13,0)</f>
        <v>29</v>
      </c>
      <c r="F101" s="103">
        <v>20</v>
      </c>
      <c r="G101" s="103">
        <v>17</v>
      </c>
      <c r="H101" s="103">
        <f>VLOOKUP(C101,'[2]TK.HSSV_T_N(10-5-17)'!$C$9:$H$229,6,0)</f>
        <v>16</v>
      </c>
      <c r="I101" s="103">
        <v>16</v>
      </c>
      <c r="J101" s="103">
        <v>16</v>
      </c>
      <c r="K101" s="103">
        <v>16</v>
      </c>
      <c r="L101" s="103">
        <v>16</v>
      </c>
      <c r="M101" s="104">
        <v>0</v>
      </c>
      <c r="N101" s="104">
        <v>0</v>
      </c>
      <c r="O101" s="104">
        <v>0</v>
      </c>
      <c r="P101" s="104">
        <v>0</v>
      </c>
    </row>
    <row r="102" spans="1:16" ht="15" customHeight="1">
      <c r="A102" s="216"/>
      <c r="B102" s="201"/>
      <c r="C102" s="160" t="s">
        <v>84</v>
      </c>
      <c r="D102" s="102" t="str">
        <f>LEFT(C102,4)</f>
        <v>14TC</v>
      </c>
      <c r="E102" s="103">
        <f>VLOOKUP(C102,'[1]Chi tiet theo khoa'!$C$8:$O$205,13,0)</f>
        <v>0</v>
      </c>
      <c r="F102" s="103">
        <v>0</v>
      </c>
      <c r="G102" s="103">
        <v>0</v>
      </c>
      <c r="H102" s="103">
        <f>VLOOKUP(C102,'[2]TK.HSSV_T_N(10-5-17)'!$C$9:$H$229,6,0)</f>
        <v>0</v>
      </c>
      <c r="I102" s="103">
        <v>0</v>
      </c>
      <c r="J102" s="103">
        <v>0</v>
      </c>
      <c r="K102" s="103">
        <v>0</v>
      </c>
      <c r="L102" s="103">
        <v>0</v>
      </c>
      <c r="M102" s="104">
        <v>0</v>
      </c>
      <c r="N102" s="104">
        <v>0</v>
      </c>
      <c r="O102" s="104">
        <v>0</v>
      </c>
      <c r="P102" s="104">
        <v>0</v>
      </c>
    </row>
    <row r="103" spans="1:16" ht="15" customHeight="1">
      <c r="A103" s="216"/>
      <c r="B103" s="201"/>
      <c r="C103" s="160" t="s">
        <v>85</v>
      </c>
      <c r="D103" s="102" t="str">
        <f t="shared" si="2"/>
        <v>15CĐ</v>
      </c>
      <c r="E103" s="103">
        <f>VLOOKUP(C103,'[1]Chi tiet theo khoa'!$C$8:$O$205,13,0)</f>
        <v>55</v>
      </c>
      <c r="F103" s="103">
        <v>55</v>
      </c>
      <c r="G103" s="103">
        <v>55</v>
      </c>
      <c r="H103" s="103">
        <v>55</v>
      </c>
      <c r="I103" s="103">
        <v>55</v>
      </c>
      <c r="J103" s="103">
        <v>55</v>
      </c>
      <c r="K103" s="103">
        <v>55</v>
      </c>
      <c r="L103" s="103">
        <v>55</v>
      </c>
      <c r="M103" s="104">
        <v>55</v>
      </c>
      <c r="N103" s="104">
        <v>55</v>
      </c>
      <c r="O103" s="104">
        <v>55</v>
      </c>
      <c r="P103" s="104">
        <v>55</v>
      </c>
    </row>
    <row r="104" spans="1:16" ht="15" customHeight="1">
      <c r="A104" s="216"/>
      <c r="B104" s="201"/>
      <c r="C104" s="160" t="s">
        <v>86</v>
      </c>
      <c r="D104" s="102" t="str">
        <f t="shared" si="2"/>
        <v>15CĐ</v>
      </c>
      <c r="E104" s="103">
        <f>VLOOKUP(C104,'[1]Chi tiet theo khoa'!$C$8:$O$205,13,0)</f>
        <v>58</v>
      </c>
      <c r="F104" s="103">
        <v>58</v>
      </c>
      <c r="G104" s="103">
        <v>58</v>
      </c>
      <c r="H104" s="103">
        <v>58</v>
      </c>
      <c r="I104" s="103">
        <v>58</v>
      </c>
      <c r="J104" s="103">
        <v>58</v>
      </c>
      <c r="K104" s="103">
        <v>58</v>
      </c>
      <c r="L104" s="103">
        <v>58</v>
      </c>
      <c r="M104" s="104">
        <v>58</v>
      </c>
      <c r="N104" s="104">
        <v>58</v>
      </c>
      <c r="O104" s="104">
        <v>58</v>
      </c>
      <c r="P104" s="104">
        <v>58</v>
      </c>
    </row>
    <row r="105" spans="1:16" ht="15" customHeight="1">
      <c r="A105" s="216"/>
      <c r="B105" s="201"/>
      <c r="C105" s="160" t="s">
        <v>87</v>
      </c>
      <c r="D105" s="102" t="str">
        <f t="shared" si="2"/>
        <v>15CĐ</v>
      </c>
      <c r="E105" s="103">
        <f>VLOOKUP(C105,'[1]Chi tiet theo khoa'!$C$8:$O$205,13,0)</f>
        <v>58</v>
      </c>
      <c r="F105" s="103">
        <v>58</v>
      </c>
      <c r="G105" s="103">
        <v>58</v>
      </c>
      <c r="H105" s="103">
        <v>58</v>
      </c>
      <c r="I105" s="103">
        <v>58</v>
      </c>
      <c r="J105" s="103">
        <v>58</v>
      </c>
      <c r="K105" s="103">
        <v>58</v>
      </c>
      <c r="L105" s="103">
        <v>58</v>
      </c>
      <c r="M105" s="104">
        <v>58</v>
      </c>
      <c r="N105" s="104">
        <v>58</v>
      </c>
      <c r="O105" s="104">
        <v>58</v>
      </c>
      <c r="P105" s="104">
        <v>58</v>
      </c>
    </row>
    <row r="106" spans="1:16" ht="15" customHeight="1">
      <c r="A106" s="219"/>
      <c r="B106" s="202"/>
      <c r="C106" s="160" t="s">
        <v>88</v>
      </c>
      <c r="D106" s="102" t="str">
        <f t="shared" si="2"/>
        <v>15CĐ</v>
      </c>
      <c r="E106" s="103">
        <f>VLOOKUP(C106,'[1]Chi tiet theo khoa'!$C$8:$O$205,13,0)</f>
        <v>58</v>
      </c>
      <c r="F106" s="103">
        <v>58</v>
      </c>
      <c r="G106" s="103">
        <v>58</v>
      </c>
      <c r="H106" s="103">
        <v>58</v>
      </c>
      <c r="I106" s="103">
        <v>58</v>
      </c>
      <c r="J106" s="103">
        <v>58</v>
      </c>
      <c r="K106" s="103">
        <v>58</v>
      </c>
      <c r="L106" s="103">
        <v>58</v>
      </c>
      <c r="M106" s="104">
        <v>58</v>
      </c>
      <c r="N106" s="104">
        <v>58</v>
      </c>
      <c r="O106" s="104">
        <v>58</v>
      </c>
      <c r="P106" s="104">
        <v>58</v>
      </c>
    </row>
    <row r="107" spans="1:16" ht="15" customHeight="1">
      <c r="A107" s="145"/>
      <c r="B107" s="201" t="s">
        <v>222</v>
      </c>
      <c r="C107" s="163" t="s">
        <v>89</v>
      </c>
      <c r="D107" s="114" t="str">
        <f t="shared" si="2"/>
        <v>15CĐ</v>
      </c>
      <c r="E107" s="115">
        <f>VLOOKUP(C107,'[1]Chi tiet theo khoa'!$C$8:$O$205,13,0)</f>
        <v>58</v>
      </c>
      <c r="F107" s="115">
        <v>58</v>
      </c>
      <c r="G107" s="115">
        <v>58</v>
      </c>
      <c r="H107" s="115">
        <v>58</v>
      </c>
      <c r="I107" s="115">
        <v>58</v>
      </c>
      <c r="J107" s="115">
        <v>58</v>
      </c>
      <c r="K107" s="115">
        <v>58</v>
      </c>
      <c r="L107" s="115">
        <v>58</v>
      </c>
      <c r="M107" s="116">
        <v>58</v>
      </c>
      <c r="N107" s="116">
        <v>58</v>
      </c>
      <c r="O107" s="116">
        <v>58</v>
      </c>
      <c r="P107" s="116">
        <v>58</v>
      </c>
    </row>
    <row r="108" spans="1:16" ht="15" customHeight="1">
      <c r="A108" s="145"/>
      <c r="B108" s="201"/>
      <c r="C108" s="160" t="s">
        <v>90</v>
      </c>
      <c r="D108" s="102" t="str">
        <f t="shared" si="2"/>
        <v>15CĐ</v>
      </c>
      <c r="E108" s="103">
        <f>VLOOKUP(C108,'[1]Chi tiet theo khoa'!$C$8:$O$205,13,0)</f>
        <v>56</v>
      </c>
      <c r="F108" s="103">
        <v>56</v>
      </c>
      <c r="G108" s="103">
        <v>56</v>
      </c>
      <c r="H108" s="103">
        <v>56</v>
      </c>
      <c r="I108" s="103">
        <v>56</v>
      </c>
      <c r="J108" s="103">
        <v>56</v>
      </c>
      <c r="K108" s="103">
        <v>56</v>
      </c>
      <c r="L108" s="103">
        <v>56</v>
      </c>
      <c r="M108" s="104">
        <v>56</v>
      </c>
      <c r="N108" s="104">
        <v>56</v>
      </c>
      <c r="O108" s="104">
        <v>56</v>
      </c>
      <c r="P108" s="104">
        <v>56</v>
      </c>
    </row>
    <row r="109" spans="1:16" ht="15" customHeight="1">
      <c r="A109" s="145"/>
      <c r="B109" s="201"/>
      <c r="C109" s="160" t="s">
        <v>91</v>
      </c>
      <c r="D109" s="102" t="str">
        <f t="shared" si="2"/>
        <v>15CĐ</v>
      </c>
      <c r="E109" s="103">
        <f>VLOOKUP(C109,'[1]Chi tiet theo khoa'!$C$8:$O$205,13,0)</f>
        <v>55</v>
      </c>
      <c r="F109" s="103">
        <v>55</v>
      </c>
      <c r="G109" s="103">
        <v>55</v>
      </c>
      <c r="H109" s="103">
        <v>55</v>
      </c>
      <c r="I109" s="103">
        <v>55</v>
      </c>
      <c r="J109" s="103">
        <v>55</v>
      </c>
      <c r="K109" s="103">
        <v>55</v>
      </c>
      <c r="L109" s="103">
        <v>55</v>
      </c>
      <c r="M109" s="104">
        <v>55</v>
      </c>
      <c r="N109" s="104">
        <v>55</v>
      </c>
      <c r="O109" s="104">
        <v>55</v>
      </c>
      <c r="P109" s="104">
        <v>55</v>
      </c>
    </row>
    <row r="110" spans="1:16" ht="15" customHeight="1">
      <c r="A110" s="145"/>
      <c r="B110" s="201"/>
      <c r="C110" s="163" t="s">
        <v>92</v>
      </c>
      <c r="D110" s="102" t="str">
        <f t="shared" si="2"/>
        <v>15CĐ</v>
      </c>
      <c r="E110" s="103">
        <f>VLOOKUP(C110,'[1]Chi tiet theo khoa'!$C$8:$O$205,13,0)</f>
        <v>56</v>
      </c>
      <c r="F110" s="103">
        <v>56</v>
      </c>
      <c r="G110" s="103">
        <v>56</v>
      </c>
      <c r="H110" s="103">
        <v>56</v>
      </c>
      <c r="I110" s="103">
        <v>56</v>
      </c>
      <c r="J110" s="103">
        <v>56</v>
      </c>
      <c r="K110" s="103">
        <v>56</v>
      </c>
      <c r="L110" s="103">
        <v>56</v>
      </c>
      <c r="M110" s="104">
        <v>56</v>
      </c>
      <c r="N110" s="104">
        <v>56</v>
      </c>
      <c r="O110" s="104">
        <v>56</v>
      </c>
      <c r="P110" s="104">
        <v>56</v>
      </c>
    </row>
    <row r="111" spans="1:16" ht="15" customHeight="1">
      <c r="A111" s="145"/>
      <c r="B111" s="201"/>
      <c r="C111" s="160" t="s">
        <v>93</v>
      </c>
      <c r="D111" s="102" t="str">
        <f t="shared" si="2"/>
        <v>15TN</v>
      </c>
      <c r="E111" s="103">
        <f>VLOOKUP(C111,'[1]Chi tiet theo khoa'!$C$8:$O$205,13,0)</f>
        <v>27</v>
      </c>
      <c r="F111" s="103">
        <v>27</v>
      </c>
      <c r="G111" s="103">
        <v>27</v>
      </c>
      <c r="H111" s="103">
        <v>27</v>
      </c>
      <c r="I111" s="103">
        <v>27</v>
      </c>
      <c r="J111" s="103">
        <v>27</v>
      </c>
      <c r="K111" s="103">
        <v>27</v>
      </c>
      <c r="L111" s="103">
        <v>0</v>
      </c>
      <c r="M111" s="103">
        <v>0</v>
      </c>
      <c r="N111" s="103">
        <v>0</v>
      </c>
      <c r="O111" s="103">
        <v>0</v>
      </c>
      <c r="P111" s="103">
        <v>0</v>
      </c>
    </row>
    <row r="112" spans="1:16" ht="15" customHeight="1">
      <c r="A112" s="145"/>
      <c r="B112" s="201"/>
      <c r="C112" s="160" t="s">
        <v>94</v>
      </c>
      <c r="D112" s="102" t="str">
        <f t="shared" si="2"/>
        <v>15TCT</v>
      </c>
      <c r="E112" s="103">
        <f>VLOOKUP(C112,'[1]Chi tiet theo khoa'!$C$8:$O$205,13,0)</f>
        <v>24</v>
      </c>
      <c r="F112" s="103">
        <v>24</v>
      </c>
      <c r="G112" s="103">
        <v>24</v>
      </c>
      <c r="H112" s="103">
        <v>24</v>
      </c>
      <c r="I112" s="103">
        <v>24</v>
      </c>
      <c r="J112" s="103">
        <v>24</v>
      </c>
      <c r="K112" s="103">
        <v>24</v>
      </c>
      <c r="L112" s="103">
        <v>0</v>
      </c>
      <c r="M112" s="103">
        <v>0</v>
      </c>
      <c r="N112" s="103">
        <v>0</v>
      </c>
      <c r="O112" s="103">
        <v>0</v>
      </c>
      <c r="P112" s="103">
        <v>0</v>
      </c>
    </row>
    <row r="113" spans="1:16" ht="15" customHeight="1">
      <c r="A113" s="145"/>
      <c r="B113" s="201"/>
      <c r="C113" s="160" t="s">
        <v>95</v>
      </c>
      <c r="D113" s="102" t="str">
        <f t="shared" si="2"/>
        <v>15TC</v>
      </c>
      <c r="E113" s="103">
        <f>VLOOKUP(C113,'[1]Chi tiet theo khoa'!$C$8:$O$205,13,0)</f>
        <v>29</v>
      </c>
      <c r="F113" s="103">
        <v>29</v>
      </c>
      <c r="G113" s="103">
        <v>29</v>
      </c>
      <c r="H113" s="103">
        <v>29</v>
      </c>
      <c r="I113" s="103">
        <v>29</v>
      </c>
      <c r="J113" s="103">
        <v>29</v>
      </c>
      <c r="K113" s="103">
        <v>29</v>
      </c>
      <c r="L113" s="103">
        <v>29</v>
      </c>
      <c r="M113" s="104">
        <v>29</v>
      </c>
      <c r="N113" s="104">
        <v>29</v>
      </c>
      <c r="O113" s="104">
        <v>29</v>
      </c>
      <c r="P113" s="104">
        <v>29</v>
      </c>
    </row>
    <row r="114" spans="1:16" ht="15" customHeight="1">
      <c r="A114" s="145"/>
      <c r="B114" s="201"/>
      <c r="C114" s="163" t="s">
        <v>96</v>
      </c>
      <c r="D114" s="102" t="str">
        <f t="shared" si="2"/>
        <v>15TCN</v>
      </c>
      <c r="E114" s="103">
        <f>VLOOKUP(C114,'[1]Chi tiet theo khoa'!$C$8:$O$205,13,0)</f>
        <v>46</v>
      </c>
      <c r="F114" s="103">
        <v>46</v>
      </c>
      <c r="G114" s="103">
        <v>46</v>
      </c>
      <c r="H114" s="103">
        <v>46</v>
      </c>
      <c r="I114" s="103">
        <v>46</v>
      </c>
      <c r="J114" s="103">
        <v>46</v>
      </c>
      <c r="K114" s="103">
        <v>46</v>
      </c>
      <c r="L114" s="103">
        <v>46</v>
      </c>
      <c r="M114" s="104">
        <v>46</v>
      </c>
      <c r="N114" s="104">
        <v>46</v>
      </c>
      <c r="O114" s="104">
        <v>46</v>
      </c>
      <c r="P114" s="104">
        <v>46</v>
      </c>
    </row>
    <row r="115" spans="1:16" ht="15" customHeight="1">
      <c r="A115" s="145"/>
      <c r="B115" s="201"/>
      <c r="C115" s="161" t="s">
        <v>97</v>
      </c>
      <c r="D115" s="102" t="str">
        <f t="shared" si="2"/>
        <v>15TCN</v>
      </c>
      <c r="E115" s="103">
        <f>VLOOKUP(C115,'[1]Chi tiet theo khoa'!$C$8:$O$205,13,0)</f>
        <v>44</v>
      </c>
      <c r="F115" s="117">
        <v>44</v>
      </c>
      <c r="G115" s="117">
        <v>44</v>
      </c>
      <c r="H115" s="103">
        <v>44</v>
      </c>
      <c r="I115" s="117">
        <v>44</v>
      </c>
      <c r="J115" s="117">
        <v>44</v>
      </c>
      <c r="K115" s="117">
        <v>44</v>
      </c>
      <c r="L115" s="117">
        <v>44</v>
      </c>
      <c r="M115" s="118">
        <v>44</v>
      </c>
      <c r="N115" s="118">
        <v>44</v>
      </c>
      <c r="O115" s="118">
        <v>44</v>
      </c>
      <c r="P115" s="118">
        <v>44</v>
      </c>
    </row>
    <row r="116" spans="1:16" ht="15" customHeight="1">
      <c r="A116" s="145"/>
      <c r="B116" s="201"/>
      <c r="C116" s="160" t="s">
        <v>98</v>
      </c>
      <c r="D116" s="102" t="str">
        <f>LEFT(C116,FIND("-",C116,1)+2)</f>
        <v>15CĐ-LT</v>
      </c>
      <c r="E116" s="103">
        <f>VLOOKUP(C116,'[1]Chi tiet theo khoa'!$C$8:$O$205,13,0)</f>
        <v>29</v>
      </c>
      <c r="F116" s="103">
        <v>29</v>
      </c>
      <c r="G116" s="103">
        <v>29</v>
      </c>
      <c r="H116" s="103">
        <f>VLOOKUP(C116,'[2]TK.HSSV_T_N(10-5-17)'!$C$9:$H$229,6,0)</f>
        <v>29</v>
      </c>
      <c r="I116" s="103">
        <v>29</v>
      </c>
      <c r="J116" s="103">
        <v>29</v>
      </c>
      <c r="K116" s="103">
        <v>29</v>
      </c>
      <c r="L116" s="103">
        <v>29</v>
      </c>
      <c r="M116" s="104">
        <v>0</v>
      </c>
      <c r="N116" s="104">
        <v>0</v>
      </c>
      <c r="O116" s="104">
        <v>0</v>
      </c>
      <c r="P116" s="104">
        <v>0</v>
      </c>
    </row>
    <row r="117" spans="1:16" ht="15" customHeight="1">
      <c r="A117" s="145"/>
      <c r="B117" s="201"/>
      <c r="C117" s="160" t="s">
        <v>99</v>
      </c>
      <c r="D117" s="102" t="str">
        <f t="shared" si="2"/>
        <v>16CĐ</v>
      </c>
      <c r="E117" s="103">
        <f>VLOOKUP(C117,'[1]Chi tiet theo khoa'!$C$8:$O$205,13,0)</f>
        <v>59</v>
      </c>
      <c r="F117" s="103">
        <v>59</v>
      </c>
      <c r="G117" s="103">
        <v>57</v>
      </c>
      <c r="H117" s="103">
        <v>57</v>
      </c>
      <c r="I117" s="103">
        <v>53</v>
      </c>
      <c r="J117" s="103">
        <v>53</v>
      </c>
      <c r="K117" s="103">
        <v>53</v>
      </c>
      <c r="L117" s="103">
        <v>53</v>
      </c>
      <c r="M117" s="103">
        <v>53</v>
      </c>
      <c r="N117" s="103">
        <v>53</v>
      </c>
      <c r="O117" s="103">
        <v>53</v>
      </c>
      <c r="P117" s="103">
        <v>53</v>
      </c>
    </row>
    <row r="118" spans="1:16" ht="15" customHeight="1">
      <c r="A118" s="145"/>
      <c r="B118" s="201"/>
      <c r="C118" s="160" t="s">
        <v>100</v>
      </c>
      <c r="D118" s="102" t="str">
        <f t="shared" si="2"/>
        <v>16CĐ</v>
      </c>
      <c r="E118" s="103">
        <f>VLOOKUP(C118,'[1]Chi tiet theo khoa'!$C$8:$O$205,13,0)</f>
        <v>60</v>
      </c>
      <c r="F118" s="103">
        <v>60</v>
      </c>
      <c r="G118" s="103">
        <v>60</v>
      </c>
      <c r="H118" s="103">
        <f>VLOOKUP(C118,'[2]TK.HSSV_T_N(10-5-17)'!$C$9:$H$229,6,0)</f>
        <v>59</v>
      </c>
      <c r="I118" s="103">
        <v>55</v>
      </c>
      <c r="J118" s="103">
        <v>53</v>
      </c>
      <c r="K118" s="103">
        <v>53</v>
      </c>
      <c r="L118" s="103">
        <v>53</v>
      </c>
      <c r="M118" s="103">
        <v>53</v>
      </c>
      <c r="N118" s="103">
        <v>53</v>
      </c>
      <c r="O118" s="103">
        <v>53</v>
      </c>
      <c r="P118" s="103">
        <v>53</v>
      </c>
    </row>
    <row r="119" spans="1:16" ht="15" customHeight="1">
      <c r="A119" s="145"/>
      <c r="B119" s="201"/>
      <c r="C119" s="160" t="s">
        <v>101</v>
      </c>
      <c r="D119" s="102" t="str">
        <f t="shared" si="2"/>
        <v>16CĐ</v>
      </c>
      <c r="E119" s="103">
        <f>VLOOKUP(C119,'[1]Chi tiet theo khoa'!$C$8:$O$205,13,0)</f>
        <v>59</v>
      </c>
      <c r="F119" s="103">
        <v>59</v>
      </c>
      <c r="G119" s="103">
        <v>59</v>
      </c>
      <c r="H119" s="103">
        <f>VLOOKUP(C119,'[2]TK.HSSV_T_N(10-5-17)'!$C$9:$H$229,6,0)</f>
        <v>59</v>
      </c>
      <c r="I119" s="103">
        <v>55</v>
      </c>
      <c r="J119" s="103">
        <v>53</v>
      </c>
      <c r="K119" s="103">
        <v>53</v>
      </c>
      <c r="L119" s="103">
        <v>53</v>
      </c>
      <c r="M119" s="103">
        <v>53</v>
      </c>
      <c r="N119" s="103">
        <v>53</v>
      </c>
      <c r="O119" s="103">
        <v>53</v>
      </c>
      <c r="P119" s="103">
        <v>53</v>
      </c>
    </row>
    <row r="120" spans="1:16" ht="15" customHeight="1">
      <c r="A120" s="145"/>
      <c r="B120" s="201"/>
      <c r="C120" s="160" t="s">
        <v>102</v>
      </c>
      <c r="D120" s="102" t="str">
        <f t="shared" si="2"/>
        <v>16CĐ</v>
      </c>
      <c r="E120" s="103">
        <f>VLOOKUP(C120,'[1]Chi tiet theo khoa'!$C$8:$O$205,13,0)</f>
        <v>59</v>
      </c>
      <c r="F120" s="103">
        <v>59</v>
      </c>
      <c r="G120" s="103">
        <v>59</v>
      </c>
      <c r="H120" s="103">
        <f>VLOOKUP(C120,'[2]TK.HSSV_T_N(10-5-17)'!$C$9:$H$229,6,0)</f>
        <v>59</v>
      </c>
      <c r="I120" s="103">
        <v>53</v>
      </c>
      <c r="J120" s="103">
        <v>53</v>
      </c>
      <c r="K120" s="103">
        <v>53</v>
      </c>
      <c r="L120" s="103">
        <v>53</v>
      </c>
      <c r="M120" s="103">
        <v>53</v>
      </c>
      <c r="N120" s="103">
        <v>53</v>
      </c>
      <c r="O120" s="103">
        <v>53</v>
      </c>
      <c r="P120" s="103">
        <v>53</v>
      </c>
    </row>
    <row r="121" spans="1:16" ht="15" customHeight="1">
      <c r="A121" s="145"/>
      <c r="B121" s="201"/>
      <c r="C121" s="160" t="s">
        <v>103</v>
      </c>
      <c r="D121" s="102" t="str">
        <f t="shared" si="2"/>
        <v>16CĐ</v>
      </c>
      <c r="E121" s="103">
        <f>VLOOKUP(C121,'[1]Chi tiet theo khoa'!$C$8:$O$205,13,0)</f>
        <v>59</v>
      </c>
      <c r="F121" s="103">
        <v>59</v>
      </c>
      <c r="G121" s="103">
        <v>59</v>
      </c>
      <c r="H121" s="103">
        <f>VLOOKUP(C121,'[2]TK.HSSV_T_N(10-5-17)'!$C$9:$H$229,6,0)</f>
        <v>59</v>
      </c>
      <c r="I121" s="103">
        <v>53</v>
      </c>
      <c r="J121" s="103">
        <v>53</v>
      </c>
      <c r="K121" s="103">
        <v>53</v>
      </c>
      <c r="L121" s="103">
        <v>53</v>
      </c>
      <c r="M121" s="103">
        <v>53</v>
      </c>
      <c r="N121" s="103">
        <v>53</v>
      </c>
      <c r="O121" s="103">
        <v>53</v>
      </c>
      <c r="P121" s="103">
        <v>53</v>
      </c>
    </row>
    <row r="122" spans="1:16" ht="15" customHeight="1">
      <c r="A122" s="145"/>
      <c r="B122" s="201"/>
      <c r="C122" s="160" t="s">
        <v>104</v>
      </c>
      <c r="D122" s="102" t="str">
        <f t="shared" si="2"/>
        <v>16CĐ</v>
      </c>
      <c r="E122" s="103">
        <f>VLOOKUP(C122,'[1]Chi tiet theo khoa'!$C$8:$O$205,13,0)</f>
        <v>58</v>
      </c>
      <c r="F122" s="103">
        <v>58</v>
      </c>
      <c r="G122" s="103">
        <v>58</v>
      </c>
      <c r="H122" s="103">
        <v>52</v>
      </c>
      <c r="I122" s="103">
        <v>52</v>
      </c>
      <c r="J122" s="103">
        <v>52</v>
      </c>
      <c r="K122" s="103">
        <v>52</v>
      </c>
      <c r="L122" s="103">
        <v>52</v>
      </c>
      <c r="M122" s="104">
        <v>52</v>
      </c>
      <c r="N122" s="104">
        <v>52</v>
      </c>
      <c r="O122" s="104">
        <v>52</v>
      </c>
      <c r="P122" s="104">
        <v>52</v>
      </c>
    </row>
    <row r="123" spans="1:16" ht="15" customHeight="1">
      <c r="A123" s="145"/>
      <c r="B123" s="201"/>
      <c r="C123" s="160" t="s">
        <v>105</v>
      </c>
      <c r="D123" s="102" t="str">
        <f t="shared" si="2"/>
        <v>16CĐ</v>
      </c>
      <c r="E123" s="103">
        <f>VLOOKUP(C123,'[1]Chi tiet theo khoa'!$C$8:$O$205,13,0)</f>
        <v>58</v>
      </c>
      <c r="F123" s="103">
        <v>58</v>
      </c>
      <c r="G123" s="103">
        <v>58</v>
      </c>
      <c r="H123" s="103">
        <f>VLOOKUP(C123,'[2]TK.HSSV_T_N(10-5-17)'!$C$9:$H$229,6,0)</f>
        <v>58</v>
      </c>
      <c r="I123" s="103">
        <v>52</v>
      </c>
      <c r="J123" s="103">
        <v>52</v>
      </c>
      <c r="K123" s="103">
        <v>52</v>
      </c>
      <c r="L123" s="103">
        <v>52</v>
      </c>
      <c r="M123" s="104">
        <v>52</v>
      </c>
      <c r="N123" s="104">
        <v>52</v>
      </c>
      <c r="O123" s="104">
        <v>52</v>
      </c>
      <c r="P123" s="104">
        <v>52</v>
      </c>
    </row>
    <row r="124" spans="1:16" ht="15" customHeight="1">
      <c r="A124" s="145"/>
      <c r="B124" s="201"/>
      <c r="C124" s="163" t="s">
        <v>106</v>
      </c>
      <c r="D124" s="102" t="str">
        <f t="shared" si="2"/>
        <v>16CĐ</v>
      </c>
      <c r="E124" s="103">
        <f>VLOOKUP(C124,'[1]Chi tiet theo khoa'!$C$8:$O$205,13,0)</f>
        <v>58</v>
      </c>
      <c r="F124" s="103">
        <v>54</v>
      </c>
      <c r="G124" s="103">
        <v>54</v>
      </c>
      <c r="H124" s="103">
        <v>52</v>
      </c>
      <c r="I124" s="103">
        <v>52</v>
      </c>
      <c r="J124" s="103">
        <v>52</v>
      </c>
      <c r="K124" s="103">
        <v>52</v>
      </c>
      <c r="L124" s="103">
        <v>52</v>
      </c>
      <c r="M124" s="104">
        <v>52</v>
      </c>
      <c r="N124" s="104">
        <v>52</v>
      </c>
      <c r="O124" s="104">
        <v>52</v>
      </c>
      <c r="P124" s="104">
        <v>52</v>
      </c>
    </row>
    <row r="125" spans="1:16" ht="15" customHeight="1">
      <c r="A125" s="145"/>
      <c r="B125" s="201"/>
      <c r="C125" s="160" t="s">
        <v>107</v>
      </c>
      <c r="D125" s="102" t="str">
        <f t="shared" si="2"/>
        <v>16CĐ</v>
      </c>
      <c r="E125" s="103">
        <f>VLOOKUP(C125,'[1]Chi tiet theo khoa'!$C$8:$O$205,13,0)</f>
        <v>58</v>
      </c>
      <c r="F125" s="103">
        <v>58</v>
      </c>
      <c r="G125" s="103">
        <v>54</v>
      </c>
      <c r="H125" s="103">
        <v>52</v>
      </c>
      <c r="I125" s="103">
        <v>52</v>
      </c>
      <c r="J125" s="103">
        <v>52</v>
      </c>
      <c r="K125" s="103">
        <v>52</v>
      </c>
      <c r="L125" s="103">
        <v>52</v>
      </c>
      <c r="M125" s="104">
        <v>52</v>
      </c>
      <c r="N125" s="104">
        <v>52</v>
      </c>
      <c r="O125" s="104">
        <v>52</v>
      </c>
      <c r="P125" s="104">
        <v>52</v>
      </c>
    </row>
    <row r="126" spans="1:16" ht="15" customHeight="1">
      <c r="A126" s="145"/>
      <c r="B126" s="201"/>
      <c r="C126" s="160" t="s">
        <v>108</v>
      </c>
      <c r="D126" s="102" t="str">
        <f t="shared" si="2"/>
        <v>16TN</v>
      </c>
      <c r="E126" s="103">
        <f>6+VLOOKUP(C126,'[1]Chi tiet theo khoa'!$C$8:$O$205,13,0)</f>
        <v>16</v>
      </c>
      <c r="F126" s="103">
        <v>10</v>
      </c>
      <c r="G126" s="103">
        <v>10</v>
      </c>
      <c r="H126" s="103">
        <f>VLOOKUP(C126,'[2]TK.HSSV_T_N(10-5-17)'!$C$9:$H$229,6,0)</f>
        <v>10</v>
      </c>
      <c r="I126" s="103">
        <v>10</v>
      </c>
      <c r="J126" s="103">
        <v>10</v>
      </c>
      <c r="K126" s="103">
        <v>10</v>
      </c>
      <c r="L126" s="103">
        <v>10</v>
      </c>
      <c r="M126" s="104">
        <v>10</v>
      </c>
      <c r="N126" s="104">
        <v>10</v>
      </c>
      <c r="O126" s="104">
        <v>10</v>
      </c>
      <c r="P126" s="104">
        <v>10</v>
      </c>
    </row>
    <row r="127" spans="1:16" ht="15" customHeight="1">
      <c r="A127" s="145"/>
      <c r="B127" s="201"/>
      <c r="C127" s="160" t="s">
        <v>109</v>
      </c>
      <c r="D127" s="102" t="str">
        <f t="shared" si="2"/>
        <v>16TCT</v>
      </c>
      <c r="E127" s="103">
        <f>VLOOKUP(C127,'[1]Chi tiet theo khoa'!$C$8:$O$205,13,0)</f>
        <v>65</v>
      </c>
      <c r="F127" s="103">
        <v>65</v>
      </c>
      <c r="G127" s="103">
        <v>65</v>
      </c>
      <c r="H127" s="103">
        <f>VLOOKUP(C127,'[2]TK.HSSV_T_N(10-5-17)'!$C$9:$H$229,6,0)</f>
        <v>65</v>
      </c>
      <c r="I127" s="103">
        <v>60</v>
      </c>
      <c r="J127" s="103">
        <v>60</v>
      </c>
      <c r="K127" s="103">
        <v>60</v>
      </c>
      <c r="L127" s="103">
        <v>60</v>
      </c>
      <c r="M127" s="104">
        <v>60</v>
      </c>
      <c r="N127" s="104">
        <v>60</v>
      </c>
      <c r="O127" s="104">
        <v>60</v>
      </c>
      <c r="P127" s="104">
        <v>60</v>
      </c>
    </row>
    <row r="128" spans="1:16" ht="15" customHeight="1">
      <c r="A128" s="145"/>
      <c r="B128" s="201"/>
      <c r="C128" s="163" t="s">
        <v>110</v>
      </c>
      <c r="D128" s="102" t="str">
        <f t="shared" si="2"/>
        <v>16TCN</v>
      </c>
      <c r="E128" s="103">
        <f>VLOOKUP(C128,'[1]Chi tiet theo khoa'!$C$8:$O$205,13,0)</f>
        <v>56</v>
      </c>
      <c r="F128" s="103">
        <v>53</v>
      </c>
      <c r="G128" s="103">
        <v>53</v>
      </c>
      <c r="H128" s="103">
        <v>53</v>
      </c>
      <c r="I128" s="103">
        <v>53</v>
      </c>
      <c r="J128" s="103">
        <v>53</v>
      </c>
      <c r="K128" s="103">
        <v>53</v>
      </c>
      <c r="L128" s="103">
        <v>53</v>
      </c>
      <c r="M128" s="103">
        <v>53</v>
      </c>
      <c r="N128" s="103">
        <v>53</v>
      </c>
      <c r="O128" s="103">
        <v>53</v>
      </c>
      <c r="P128" s="103">
        <v>53</v>
      </c>
    </row>
    <row r="129" spans="1:16" ht="15" customHeight="1">
      <c r="A129" s="145"/>
      <c r="B129" s="201"/>
      <c r="C129" s="160" t="s">
        <v>111</v>
      </c>
      <c r="D129" s="102" t="str">
        <f t="shared" si="2"/>
        <v>16TCN</v>
      </c>
      <c r="E129" s="103">
        <f>VLOOKUP(C129,'[1]Chi tiet theo khoa'!$C$8:$O$205,13,0)</f>
        <v>64</v>
      </c>
      <c r="F129" s="103">
        <v>60</v>
      </c>
      <c r="G129" s="103">
        <v>60</v>
      </c>
      <c r="H129" s="103">
        <v>60</v>
      </c>
      <c r="I129" s="103">
        <v>60</v>
      </c>
      <c r="J129" s="103">
        <v>60</v>
      </c>
      <c r="K129" s="103">
        <v>60</v>
      </c>
      <c r="L129" s="103">
        <v>60</v>
      </c>
      <c r="M129" s="103">
        <v>60</v>
      </c>
      <c r="N129" s="103">
        <v>60</v>
      </c>
      <c r="O129" s="103">
        <v>60</v>
      </c>
      <c r="P129" s="103">
        <v>60</v>
      </c>
    </row>
    <row r="130" spans="1:16" ht="15" customHeight="1">
      <c r="A130" s="145"/>
      <c r="B130" s="201"/>
      <c r="C130" s="160" t="s">
        <v>112</v>
      </c>
      <c r="D130" s="102" t="str">
        <f>LEFT(C130,FIND("-",C130,1)+2)</f>
        <v>16CĐ-LT</v>
      </c>
      <c r="E130" s="103">
        <f>VLOOKUP(C130,'[1]Chi tiet theo khoa'!$C$8:$O$205,13,0)</f>
        <v>28</v>
      </c>
      <c r="F130" s="103">
        <v>25</v>
      </c>
      <c r="G130" s="103">
        <v>20</v>
      </c>
      <c r="H130" s="103">
        <f>VLOOKUP(C130,'[2]TK.HSSV_T_N(10-5-17)'!$C$9:$H$229,6,0)</f>
        <v>19</v>
      </c>
      <c r="I130" s="103">
        <v>19</v>
      </c>
      <c r="J130" s="103">
        <v>19</v>
      </c>
      <c r="K130" s="103">
        <v>19</v>
      </c>
      <c r="L130" s="103">
        <v>19</v>
      </c>
      <c r="M130" s="104">
        <v>19</v>
      </c>
      <c r="N130" s="104">
        <v>19</v>
      </c>
      <c r="O130" s="104">
        <v>19</v>
      </c>
      <c r="P130" s="104">
        <v>19</v>
      </c>
    </row>
    <row r="131" spans="1:16" ht="15" customHeight="1">
      <c r="A131" s="145"/>
      <c r="B131" s="201"/>
      <c r="C131" s="163" t="s">
        <v>215</v>
      </c>
      <c r="D131" s="114" t="s">
        <v>215</v>
      </c>
      <c r="E131" s="103">
        <v>0</v>
      </c>
      <c r="F131" s="117">
        <v>0</v>
      </c>
      <c r="G131" s="117">
        <v>0</v>
      </c>
      <c r="H131" s="103">
        <f>VLOOKUP(C131,'[2]TK.HSSV_T_N(10-5-17)'!$C$9:$H$229,6,0)</f>
        <v>0</v>
      </c>
      <c r="I131" s="117">
        <v>0</v>
      </c>
      <c r="J131" s="117">
        <v>0</v>
      </c>
      <c r="K131" s="117">
        <v>0</v>
      </c>
      <c r="L131" s="117">
        <v>0</v>
      </c>
      <c r="M131" s="147">
        <v>212</v>
      </c>
      <c r="N131" s="147">
        <v>212</v>
      </c>
      <c r="O131" s="147">
        <v>212</v>
      </c>
      <c r="P131" s="147">
        <v>212</v>
      </c>
    </row>
    <row r="132" spans="1:16" ht="15" customHeight="1">
      <c r="A132" s="145"/>
      <c r="B132" s="201"/>
      <c r="C132" s="160" t="s">
        <v>216</v>
      </c>
      <c r="D132" s="109" t="s">
        <v>216</v>
      </c>
      <c r="E132" s="103">
        <v>0</v>
      </c>
      <c r="F132" s="117">
        <v>0</v>
      </c>
      <c r="G132" s="117">
        <v>0</v>
      </c>
      <c r="H132" s="103">
        <f>VLOOKUP(C132,'[2]TK.HSSV_T_N(10-5-17)'!$C$9:$H$229,6,0)</f>
        <v>0</v>
      </c>
      <c r="I132" s="117">
        <v>0</v>
      </c>
      <c r="J132" s="117">
        <v>0</v>
      </c>
      <c r="K132" s="117">
        <v>0</v>
      </c>
      <c r="L132" s="117">
        <v>0</v>
      </c>
      <c r="M132" s="147">
        <v>30</v>
      </c>
      <c r="N132" s="147">
        <v>30</v>
      </c>
      <c r="O132" s="147">
        <v>30</v>
      </c>
      <c r="P132" s="147">
        <v>30</v>
      </c>
    </row>
    <row r="133" spans="1:16" ht="15" customHeight="1">
      <c r="A133" s="145"/>
      <c r="B133" s="201"/>
      <c r="C133" s="161" t="s">
        <v>218</v>
      </c>
      <c r="D133" s="110" t="s">
        <v>218</v>
      </c>
      <c r="E133" s="103">
        <v>0</v>
      </c>
      <c r="F133" s="117">
        <v>0</v>
      </c>
      <c r="G133" s="117">
        <v>0</v>
      </c>
      <c r="H133" s="103">
        <f>VLOOKUP(C133,'[2]TK.HSSV_T_N(10-5-17)'!$C$9:$H$229,6,0)</f>
        <v>0</v>
      </c>
      <c r="I133" s="117">
        <v>0</v>
      </c>
      <c r="J133" s="117">
        <v>0</v>
      </c>
      <c r="K133" s="117">
        <v>0</v>
      </c>
      <c r="L133" s="117">
        <v>0</v>
      </c>
      <c r="M133" s="147">
        <v>90</v>
      </c>
      <c r="N133" s="147">
        <v>90</v>
      </c>
      <c r="O133" s="147">
        <v>90</v>
      </c>
      <c r="P133" s="147">
        <v>90</v>
      </c>
    </row>
    <row r="134" spans="1:16" ht="15" customHeight="1">
      <c r="A134" s="145"/>
      <c r="B134" s="201"/>
      <c r="C134" s="160" t="s">
        <v>219</v>
      </c>
      <c r="D134" s="109" t="s">
        <v>219</v>
      </c>
      <c r="E134" s="103">
        <v>0</v>
      </c>
      <c r="F134" s="103">
        <v>0</v>
      </c>
      <c r="G134" s="103">
        <v>0</v>
      </c>
      <c r="H134" s="103">
        <f>VLOOKUP(C134,'[2]TK.HSSV_T_N(10-5-17)'!$C$9:$H$229,6,0)</f>
        <v>0</v>
      </c>
      <c r="I134" s="103">
        <v>0</v>
      </c>
      <c r="J134" s="103">
        <v>0</v>
      </c>
      <c r="K134" s="103">
        <v>0</v>
      </c>
      <c r="L134" s="103">
        <v>0</v>
      </c>
      <c r="M134" s="147">
        <v>593</v>
      </c>
      <c r="N134" s="147">
        <v>593</v>
      </c>
      <c r="O134" s="147">
        <v>593</v>
      </c>
      <c r="P134" s="147">
        <v>593</v>
      </c>
    </row>
    <row r="135" spans="1:16" ht="15" customHeight="1">
      <c r="A135" s="145"/>
      <c r="B135" s="201"/>
      <c r="C135" s="166" t="s">
        <v>220</v>
      </c>
      <c r="D135" s="111" t="s">
        <v>220</v>
      </c>
      <c r="E135" s="120">
        <v>0</v>
      </c>
      <c r="F135" s="120">
        <v>0</v>
      </c>
      <c r="G135" s="120">
        <v>0</v>
      </c>
      <c r="H135" s="103">
        <f>VLOOKUP(C135,'[2]TK.HSSV_T_N(10-5-17)'!$C$9:$H$229,6,0)</f>
        <v>0</v>
      </c>
      <c r="I135" s="120">
        <v>0</v>
      </c>
      <c r="J135" s="120">
        <v>0</v>
      </c>
      <c r="K135" s="120">
        <v>0</v>
      </c>
      <c r="L135" s="120">
        <v>0</v>
      </c>
      <c r="M135" s="121">
        <v>30</v>
      </c>
      <c r="N135" s="121">
        <v>30</v>
      </c>
      <c r="O135" s="121">
        <v>30</v>
      </c>
      <c r="P135" s="121">
        <v>30</v>
      </c>
    </row>
    <row r="136" spans="1:16" ht="18" customHeight="1">
      <c r="A136" s="119"/>
      <c r="B136" s="207"/>
      <c r="C136" s="165" t="s">
        <v>16</v>
      </c>
      <c r="D136" s="102"/>
      <c r="E136" s="112">
        <f>SUM(E90:E135)</f>
        <v>1731</v>
      </c>
      <c r="F136" s="112">
        <f t="shared" ref="F136:L136" si="4">SUM(F90:F130)</f>
        <v>1681</v>
      </c>
      <c r="G136" s="112">
        <f t="shared" si="4"/>
        <v>1643</v>
      </c>
      <c r="H136" s="112">
        <f t="shared" si="4"/>
        <v>1618</v>
      </c>
      <c r="I136" s="112">
        <f t="shared" si="4"/>
        <v>1583</v>
      </c>
      <c r="J136" s="112">
        <f t="shared" si="4"/>
        <v>1579</v>
      </c>
      <c r="K136" s="112">
        <f t="shared" si="4"/>
        <v>1579</v>
      </c>
      <c r="L136" s="112">
        <f t="shared" si="4"/>
        <v>1528</v>
      </c>
      <c r="M136" s="113">
        <f>SUM(M90:M135)</f>
        <v>2203</v>
      </c>
      <c r="N136" s="113">
        <f>SUM(N90:N135)</f>
        <v>2203</v>
      </c>
      <c r="O136" s="113">
        <f>SUM(O90:O135)</f>
        <v>2203</v>
      </c>
      <c r="P136" s="113">
        <f>SUM(P90:P135)</f>
        <v>2203</v>
      </c>
    </row>
    <row r="137" spans="1:16" ht="15" customHeight="1">
      <c r="A137" s="218">
        <v>5</v>
      </c>
      <c r="B137" s="200" t="s">
        <v>223</v>
      </c>
      <c r="C137" s="159" t="s">
        <v>113</v>
      </c>
      <c r="D137" s="102" t="str">
        <f t="shared" ref="D137:D199" si="5">LEFT(C137,FIND("-",C137,1)-1)</f>
        <v>13CÐ</v>
      </c>
      <c r="E137" s="133">
        <f>VLOOKUP(C137,'[1]Chi tiet theo khoa'!$C$8:$O$205,13,0)</f>
        <v>5</v>
      </c>
      <c r="F137" s="133">
        <v>5</v>
      </c>
      <c r="G137" s="133">
        <v>5</v>
      </c>
      <c r="H137" s="133">
        <f>VLOOKUP(C137,'[2]TK.HSSV_T_N(10-5-17)'!$C$9:$H$229,6,0)</f>
        <v>5</v>
      </c>
      <c r="I137" s="133">
        <v>5</v>
      </c>
      <c r="J137" s="133">
        <v>5</v>
      </c>
      <c r="K137" s="133">
        <v>5</v>
      </c>
      <c r="L137" s="133">
        <v>5</v>
      </c>
      <c r="M137" s="134">
        <v>0</v>
      </c>
      <c r="N137" s="134">
        <v>0</v>
      </c>
      <c r="O137" s="134">
        <v>0</v>
      </c>
      <c r="P137" s="134">
        <v>0</v>
      </c>
    </row>
    <row r="138" spans="1:16" ht="15" customHeight="1">
      <c r="A138" s="216"/>
      <c r="B138" s="201"/>
      <c r="C138" s="160" t="s">
        <v>114</v>
      </c>
      <c r="D138" s="102" t="str">
        <f t="shared" si="5"/>
        <v>13TC</v>
      </c>
      <c r="E138" s="103">
        <f>VLOOKUP(C138,'[1]Chi tiet theo khoa'!$C$8:$O$205,13,0)</f>
        <v>11</v>
      </c>
      <c r="F138" s="103">
        <v>11</v>
      </c>
      <c r="G138" s="103">
        <v>11</v>
      </c>
      <c r="H138" s="103">
        <f>VLOOKUP(C138,'[2]TK.HSSV_T_N(10-5-17)'!$C$9:$H$229,6,0)</f>
        <v>11</v>
      </c>
      <c r="I138" s="103">
        <v>11</v>
      </c>
      <c r="J138" s="103">
        <v>11</v>
      </c>
      <c r="K138" s="103">
        <v>11</v>
      </c>
      <c r="L138" s="103">
        <v>11</v>
      </c>
      <c r="M138" s="104">
        <v>0</v>
      </c>
      <c r="N138" s="104">
        <v>0</v>
      </c>
      <c r="O138" s="104">
        <v>0</v>
      </c>
      <c r="P138" s="104">
        <v>0</v>
      </c>
    </row>
    <row r="139" spans="1:16" ht="15" customHeight="1">
      <c r="A139" s="216"/>
      <c r="B139" s="201"/>
      <c r="C139" s="160" t="s">
        <v>115</v>
      </c>
      <c r="D139" s="102" t="s">
        <v>239</v>
      </c>
      <c r="E139" s="103">
        <f>VLOOKUP(C139,'[1]Chi tiet theo khoa'!$C$8:$O$205,13,0)</f>
        <v>42</v>
      </c>
      <c r="F139" s="103">
        <v>38</v>
      </c>
      <c r="G139" s="103">
        <v>36</v>
      </c>
      <c r="H139" s="103">
        <f>VLOOKUP(C139,'[2]TK.HSSV_T_N(10-5-17)'!$C$9:$H$229,6,0)</f>
        <v>34</v>
      </c>
      <c r="I139" s="103">
        <v>34</v>
      </c>
      <c r="J139" s="103">
        <v>34</v>
      </c>
      <c r="K139" s="103">
        <v>34</v>
      </c>
      <c r="L139" s="103">
        <v>34</v>
      </c>
      <c r="M139" s="104">
        <v>0</v>
      </c>
      <c r="N139" s="104">
        <v>0</v>
      </c>
      <c r="O139" s="104">
        <v>0</v>
      </c>
      <c r="P139" s="104">
        <v>0</v>
      </c>
    </row>
    <row r="140" spans="1:16" ht="15" customHeight="1">
      <c r="A140" s="216"/>
      <c r="B140" s="201"/>
      <c r="C140" s="160" t="s">
        <v>116</v>
      </c>
      <c r="D140" s="102" t="str">
        <f>LEFT(C140,4)</f>
        <v>14TC</v>
      </c>
      <c r="E140" s="103">
        <f>VLOOKUP(C140,'[1]Chi tiet theo khoa'!$C$8:$O$205,13,0)</f>
        <v>30</v>
      </c>
      <c r="F140" s="103">
        <v>20</v>
      </c>
      <c r="G140" s="103">
        <v>17</v>
      </c>
      <c r="H140" s="103">
        <f>VLOOKUP(C140,'[2]TK.HSSV_T_N(10-5-17)'!$C$9:$H$229,6,0)</f>
        <v>11</v>
      </c>
      <c r="I140" s="103">
        <v>11</v>
      </c>
      <c r="J140" s="103">
        <v>11</v>
      </c>
      <c r="K140" s="103">
        <v>11</v>
      </c>
      <c r="L140" s="103">
        <v>11</v>
      </c>
      <c r="M140" s="104">
        <v>0</v>
      </c>
      <c r="N140" s="104">
        <v>0</v>
      </c>
      <c r="O140" s="104">
        <v>0</v>
      </c>
      <c r="P140" s="104">
        <v>0</v>
      </c>
    </row>
    <row r="141" spans="1:16" ht="15" customHeight="1">
      <c r="A141" s="219"/>
      <c r="B141" s="202"/>
      <c r="C141" s="160" t="s">
        <v>117</v>
      </c>
      <c r="D141" s="102" t="str">
        <f t="shared" si="5"/>
        <v>15CĐ</v>
      </c>
      <c r="E141" s="103">
        <f>VLOOKUP(C141,'[1]Chi tiet theo khoa'!$C$8:$O$205,13,0)</f>
        <v>48</v>
      </c>
      <c r="F141" s="103">
        <v>48</v>
      </c>
      <c r="G141" s="103">
        <v>48</v>
      </c>
      <c r="H141" s="103">
        <v>48</v>
      </c>
      <c r="I141" s="103">
        <v>48</v>
      </c>
      <c r="J141" s="103">
        <v>48</v>
      </c>
      <c r="K141" s="103">
        <v>48</v>
      </c>
      <c r="L141" s="103">
        <v>48</v>
      </c>
      <c r="M141" s="104">
        <v>48</v>
      </c>
      <c r="N141" s="104">
        <v>48</v>
      </c>
      <c r="O141" s="104">
        <v>48</v>
      </c>
      <c r="P141" s="104">
        <v>48</v>
      </c>
    </row>
    <row r="142" spans="1:16" ht="15" customHeight="1">
      <c r="A142" s="145"/>
      <c r="B142" s="201" t="s">
        <v>223</v>
      </c>
      <c r="C142" s="163" t="s">
        <v>118</v>
      </c>
      <c r="D142" s="114" t="str">
        <f t="shared" si="5"/>
        <v>15CĐ</v>
      </c>
      <c r="E142" s="115">
        <f>VLOOKUP(C142,'[1]Chi tiet theo khoa'!$C$8:$O$205,13,0)</f>
        <v>52</v>
      </c>
      <c r="F142" s="115">
        <v>52</v>
      </c>
      <c r="G142" s="115">
        <v>52</v>
      </c>
      <c r="H142" s="115">
        <v>52</v>
      </c>
      <c r="I142" s="115">
        <v>52</v>
      </c>
      <c r="J142" s="115">
        <v>52</v>
      </c>
      <c r="K142" s="115">
        <v>52</v>
      </c>
      <c r="L142" s="115">
        <v>52</v>
      </c>
      <c r="M142" s="116">
        <v>52</v>
      </c>
      <c r="N142" s="116">
        <v>52</v>
      </c>
      <c r="O142" s="116">
        <v>52</v>
      </c>
      <c r="P142" s="116">
        <v>52</v>
      </c>
    </row>
    <row r="143" spans="1:16" ht="15" customHeight="1">
      <c r="A143" s="145"/>
      <c r="B143" s="203"/>
      <c r="C143" s="163" t="s">
        <v>119</v>
      </c>
      <c r="D143" s="102" t="str">
        <f t="shared" si="5"/>
        <v>15CĐ</v>
      </c>
      <c r="E143" s="103">
        <f>VLOOKUP(C143,'[1]Chi tiet theo khoa'!$C$8:$O$205,13,0)</f>
        <v>56</v>
      </c>
      <c r="F143" s="103">
        <v>56</v>
      </c>
      <c r="G143" s="103">
        <v>56</v>
      </c>
      <c r="H143" s="103">
        <v>56</v>
      </c>
      <c r="I143" s="103">
        <v>56</v>
      </c>
      <c r="J143" s="103">
        <v>56</v>
      </c>
      <c r="K143" s="103">
        <v>56</v>
      </c>
      <c r="L143" s="103">
        <v>56</v>
      </c>
      <c r="M143" s="104">
        <v>56</v>
      </c>
      <c r="N143" s="104">
        <v>56</v>
      </c>
      <c r="O143" s="104">
        <v>56</v>
      </c>
      <c r="P143" s="104">
        <v>56</v>
      </c>
    </row>
    <row r="144" spans="1:16" ht="15" customHeight="1">
      <c r="A144" s="145"/>
      <c r="B144" s="203"/>
      <c r="C144" s="160" t="s">
        <v>120</v>
      </c>
      <c r="D144" s="102" t="str">
        <f t="shared" si="5"/>
        <v>15TN</v>
      </c>
      <c r="E144" s="103">
        <f>7+VLOOKUP(C144,'[1]Chi tiet theo khoa'!$C$8:$O$205,13,0)</f>
        <v>22</v>
      </c>
      <c r="F144" s="103">
        <v>22</v>
      </c>
      <c r="G144" s="103">
        <v>22</v>
      </c>
      <c r="H144" s="103">
        <v>22</v>
      </c>
      <c r="I144" s="103">
        <v>22</v>
      </c>
      <c r="J144" s="103">
        <v>22</v>
      </c>
      <c r="K144" s="103">
        <v>22</v>
      </c>
      <c r="L144" s="103">
        <v>0</v>
      </c>
      <c r="M144" s="103">
        <v>0</v>
      </c>
      <c r="N144" s="103">
        <v>0</v>
      </c>
      <c r="O144" s="103">
        <v>0</v>
      </c>
      <c r="P144" s="103">
        <v>0</v>
      </c>
    </row>
    <row r="145" spans="1:16" ht="15" customHeight="1">
      <c r="A145" s="145"/>
      <c r="B145" s="203"/>
      <c r="C145" s="160" t="s">
        <v>121</v>
      </c>
      <c r="D145" s="102" t="str">
        <f t="shared" si="5"/>
        <v>15TCT</v>
      </c>
      <c r="E145" s="103">
        <f>VLOOKUP(C145,'[1]Chi tiet theo khoa'!$C$8:$O$205,13,0)</f>
        <v>16</v>
      </c>
      <c r="F145" s="103">
        <v>16</v>
      </c>
      <c r="G145" s="103">
        <v>16</v>
      </c>
      <c r="H145" s="103">
        <v>16</v>
      </c>
      <c r="I145" s="103">
        <v>16</v>
      </c>
      <c r="J145" s="103">
        <v>16</v>
      </c>
      <c r="K145" s="103">
        <v>16</v>
      </c>
      <c r="L145" s="103">
        <v>0</v>
      </c>
      <c r="M145" s="103">
        <v>0</v>
      </c>
      <c r="N145" s="103">
        <v>0</v>
      </c>
      <c r="O145" s="103">
        <v>0</v>
      </c>
      <c r="P145" s="103">
        <v>0</v>
      </c>
    </row>
    <row r="146" spans="1:16" ht="15" customHeight="1">
      <c r="A146" s="145"/>
      <c r="B146" s="203"/>
      <c r="C146" s="163" t="s">
        <v>122</v>
      </c>
      <c r="D146" s="102" t="str">
        <f t="shared" si="5"/>
        <v>15TCN</v>
      </c>
      <c r="E146" s="103">
        <f>VLOOKUP(C146,'[1]Chi tiet theo khoa'!$C$8:$O$205,13,0)</f>
        <v>45</v>
      </c>
      <c r="F146" s="103">
        <v>45</v>
      </c>
      <c r="G146" s="103">
        <v>45</v>
      </c>
      <c r="H146" s="103">
        <v>45</v>
      </c>
      <c r="I146" s="103">
        <v>45</v>
      </c>
      <c r="J146" s="103">
        <v>45</v>
      </c>
      <c r="K146" s="103">
        <v>45</v>
      </c>
      <c r="L146" s="103">
        <v>45</v>
      </c>
      <c r="M146" s="104">
        <v>45</v>
      </c>
      <c r="N146" s="104">
        <v>45</v>
      </c>
      <c r="O146" s="104">
        <v>45</v>
      </c>
      <c r="P146" s="104">
        <v>45</v>
      </c>
    </row>
    <row r="147" spans="1:16" ht="15" customHeight="1">
      <c r="A147" s="145"/>
      <c r="B147" s="203"/>
      <c r="C147" s="160" t="s">
        <v>123</v>
      </c>
      <c r="D147" s="102" t="str">
        <f t="shared" si="5"/>
        <v>16CĐ</v>
      </c>
      <c r="E147" s="103">
        <f>VLOOKUP(C147,'[1]Chi tiet theo khoa'!$C$8:$O$205,13,0)</f>
        <v>58</v>
      </c>
      <c r="F147" s="103">
        <v>58</v>
      </c>
      <c r="G147" s="103">
        <v>58</v>
      </c>
      <c r="H147" s="103">
        <v>53</v>
      </c>
      <c r="I147" s="103">
        <v>53</v>
      </c>
      <c r="J147" s="103">
        <v>53</v>
      </c>
      <c r="K147" s="103">
        <v>53</v>
      </c>
      <c r="L147" s="103">
        <v>53</v>
      </c>
      <c r="M147" s="104">
        <v>53</v>
      </c>
      <c r="N147" s="104">
        <v>53</v>
      </c>
      <c r="O147" s="104">
        <v>53</v>
      </c>
      <c r="P147" s="104">
        <v>53</v>
      </c>
    </row>
    <row r="148" spans="1:16" ht="15" customHeight="1">
      <c r="A148" s="145"/>
      <c r="B148" s="203"/>
      <c r="C148" s="160" t="s">
        <v>124</v>
      </c>
      <c r="D148" s="102" t="str">
        <f t="shared" si="5"/>
        <v>16CĐ</v>
      </c>
      <c r="E148" s="103">
        <f>VLOOKUP(C148,'[1]Chi tiet theo khoa'!$C$8:$O$205,13,0)</f>
        <v>58</v>
      </c>
      <c r="F148" s="103">
        <v>58</v>
      </c>
      <c r="G148" s="103">
        <v>58</v>
      </c>
      <c r="H148" s="103">
        <v>54</v>
      </c>
      <c r="I148" s="103">
        <v>54</v>
      </c>
      <c r="J148" s="103">
        <v>54</v>
      </c>
      <c r="K148" s="103">
        <v>54</v>
      </c>
      <c r="L148" s="103">
        <v>54</v>
      </c>
      <c r="M148" s="104">
        <v>54</v>
      </c>
      <c r="N148" s="104">
        <v>54</v>
      </c>
      <c r="O148" s="104">
        <v>54</v>
      </c>
      <c r="P148" s="104">
        <v>54</v>
      </c>
    </row>
    <row r="149" spans="1:16" ht="15" customHeight="1">
      <c r="A149" s="145"/>
      <c r="B149" s="203"/>
      <c r="C149" s="160" t="s">
        <v>125</v>
      </c>
      <c r="D149" s="102" t="str">
        <f t="shared" si="5"/>
        <v>16CĐ</v>
      </c>
      <c r="E149" s="103">
        <f>VLOOKUP(C149,'[1]Chi tiet theo khoa'!$C$8:$O$205,13,0)</f>
        <v>59</v>
      </c>
      <c r="F149" s="103">
        <v>59</v>
      </c>
      <c r="G149" s="103">
        <v>59</v>
      </c>
      <c r="H149" s="103">
        <v>54</v>
      </c>
      <c r="I149" s="103">
        <v>54</v>
      </c>
      <c r="J149" s="103">
        <v>54</v>
      </c>
      <c r="K149" s="103">
        <v>54</v>
      </c>
      <c r="L149" s="103">
        <v>54</v>
      </c>
      <c r="M149" s="104">
        <v>54</v>
      </c>
      <c r="N149" s="104">
        <v>54</v>
      </c>
      <c r="O149" s="104">
        <v>54</v>
      </c>
      <c r="P149" s="104">
        <v>54</v>
      </c>
    </row>
    <row r="150" spans="1:16" ht="15" customHeight="1">
      <c r="A150" s="145"/>
      <c r="B150" s="203"/>
      <c r="C150" s="160" t="s">
        <v>126</v>
      </c>
      <c r="D150" s="102" t="str">
        <f t="shared" si="5"/>
        <v>16CĐ</v>
      </c>
      <c r="E150" s="103">
        <f>VLOOKUP(C150,'[1]Chi tiet theo khoa'!$C$8:$O$205,13,0)</f>
        <v>43</v>
      </c>
      <c r="F150" s="103">
        <v>43</v>
      </c>
      <c r="G150" s="103">
        <v>43</v>
      </c>
      <c r="H150" s="103">
        <v>40</v>
      </c>
      <c r="I150" s="103">
        <v>40</v>
      </c>
      <c r="J150" s="103">
        <v>40</v>
      </c>
      <c r="K150" s="103">
        <v>40</v>
      </c>
      <c r="L150" s="103">
        <v>40</v>
      </c>
      <c r="M150" s="104">
        <v>40</v>
      </c>
      <c r="N150" s="104">
        <v>40</v>
      </c>
      <c r="O150" s="104">
        <v>40</v>
      </c>
      <c r="P150" s="104">
        <v>40</v>
      </c>
    </row>
    <row r="151" spans="1:16" ht="15" customHeight="1">
      <c r="A151" s="145"/>
      <c r="B151" s="203"/>
      <c r="C151" s="160" t="s">
        <v>127</v>
      </c>
      <c r="D151" s="102" t="str">
        <f t="shared" si="5"/>
        <v>16TCN</v>
      </c>
      <c r="E151" s="103">
        <f>VLOOKUP(C151,'[1]Chi tiet theo khoa'!$C$8:$O$205,13,0)</f>
        <v>58</v>
      </c>
      <c r="F151" s="103">
        <v>58</v>
      </c>
      <c r="G151" s="103">
        <v>58</v>
      </c>
      <c r="H151" s="103">
        <f>VLOOKUP(C151,'[2]TK.HSSV_T_N(10-5-17)'!$C$9:$H$229,6,0)</f>
        <v>56</v>
      </c>
      <c r="I151" s="103">
        <v>56</v>
      </c>
      <c r="J151" s="103">
        <v>56</v>
      </c>
      <c r="K151" s="103">
        <v>56</v>
      </c>
      <c r="L151" s="103">
        <v>56</v>
      </c>
      <c r="M151" s="104">
        <v>56</v>
      </c>
      <c r="N151" s="104">
        <v>56</v>
      </c>
      <c r="O151" s="104">
        <v>56</v>
      </c>
      <c r="P151" s="104">
        <v>56</v>
      </c>
    </row>
    <row r="152" spans="1:16" ht="15" customHeight="1">
      <c r="A152" s="145"/>
      <c r="B152" s="203"/>
      <c r="C152" s="160" t="s">
        <v>128</v>
      </c>
      <c r="D152" s="102" t="str">
        <f t="shared" si="5"/>
        <v>16TCN</v>
      </c>
      <c r="E152" s="103">
        <f>VLOOKUP(C152,'[1]Chi tiet theo khoa'!$C$8:$O$205,13,0)</f>
        <v>50</v>
      </c>
      <c r="F152" s="103">
        <v>45</v>
      </c>
      <c r="G152" s="103">
        <v>45</v>
      </c>
      <c r="H152" s="103">
        <v>45</v>
      </c>
      <c r="I152" s="103">
        <v>45</v>
      </c>
      <c r="J152" s="103">
        <v>45</v>
      </c>
      <c r="K152" s="103">
        <v>45</v>
      </c>
      <c r="L152" s="103">
        <v>45</v>
      </c>
      <c r="M152" s="103">
        <v>45</v>
      </c>
      <c r="N152" s="103">
        <v>45</v>
      </c>
      <c r="O152" s="103">
        <v>45</v>
      </c>
      <c r="P152" s="103">
        <v>45</v>
      </c>
    </row>
    <row r="153" spans="1:16" ht="15" customHeight="1">
      <c r="A153" s="145"/>
      <c r="B153" s="203"/>
      <c r="C153" s="160" t="s">
        <v>215</v>
      </c>
      <c r="D153" s="109" t="s">
        <v>215</v>
      </c>
      <c r="E153" s="103">
        <v>0</v>
      </c>
      <c r="F153" s="117">
        <v>0</v>
      </c>
      <c r="G153" s="117">
        <v>0</v>
      </c>
      <c r="H153" s="103">
        <f>VLOOKUP(C153,'[2]TK.HSSV_T_N(10-5-17)'!$C$9:$H$229,6,0)</f>
        <v>0</v>
      </c>
      <c r="I153" s="117">
        <v>0</v>
      </c>
      <c r="J153" s="117">
        <v>0</v>
      </c>
      <c r="K153" s="117">
        <v>0</v>
      </c>
      <c r="L153" s="148">
        <v>0</v>
      </c>
      <c r="M153" s="149">
        <v>140</v>
      </c>
      <c r="N153" s="149">
        <v>140</v>
      </c>
      <c r="O153" s="149">
        <v>140</v>
      </c>
      <c r="P153" s="149">
        <v>140</v>
      </c>
    </row>
    <row r="154" spans="1:16" ht="15" customHeight="1">
      <c r="A154" s="145"/>
      <c r="B154" s="203"/>
      <c r="C154" s="160" t="s">
        <v>216</v>
      </c>
      <c r="D154" s="109" t="s">
        <v>216</v>
      </c>
      <c r="E154" s="103">
        <v>0</v>
      </c>
      <c r="F154" s="117">
        <v>0</v>
      </c>
      <c r="G154" s="117">
        <v>0</v>
      </c>
      <c r="H154" s="103">
        <f>VLOOKUP(C154,'[2]TK.HSSV_T_N(10-5-17)'!$C$9:$H$229,6,0)</f>
        <v>0</v>
      </c>
      <c r="I154" s="117">
        <v>0</v>
      </c>
      <c r="J154" s="117">
        <v>0</v>
      </c>
      <c r="K154" s="117">
        <v>0</v>
      </c>
      <c r="L154" s="148">
        <v>0</v>
      </c>
      <c r="M154" s="149">
        <v>30</v>
      </c>
      <c r="N154" s="149">
        <v>30</v>
      </c>
      <c r="O154" s="149">
        <v>30</v>
      </c>
      <c r="P154" s="149">
        <v>30</v>
      </c>
    </row>
    <row r="155" spans="1:16" ht="15" customHeight="1">
      <c r="A155" s="145"/>
      <c r="B155" s="203"/>
      <c r="C155" s="161" t="s">
        <v>218</v>
      </c>
      <c r="D155" s="110" t="s">
        <v>218</v>
      </c>
      <c r="E155" s="103">
        <v>0</v>
      </c>
      <c r="F155" s="117">
        <v>0</v>
      </c>
      <c r="G155" s="117">
        <v>0</v>
      </c>
      <c r="H155" s="103">
        <f>VLOOKUP(C155,'[2]TK.HSSV_T_N(10-5-17)'!$C$9:$H$229,6,0)</f>
        <v>0</v>
      </c>
      <c r="I155" s="117">
        <v>0</v>
      </c>
      <c r="J155" s="117">
        <v>0</v>
      </c>
      <c r="K155" s="117">
        <v>0</v>
      </c>
      <c r="L155" s="148">
        <v>0</v>
      </c>
      <c r="M155" s="149">
        <v>50</v>
      </c>
      <c r="N155" s="149">
        <v>50</v>
      </c>
      <c r="O155" s="149">
        <v>50</v>
      </c>
      <c r="P155" s="149">
        <v>50</v>
      </c>
    </row>
    <row r="156" spans="1:16" ht="15" customHeight="1">
      <c r="A156" s="145"/>
      <c r="B156" s="203"/>
      <c r="C156" s="160" t="s">
        <v>219</v>
      </c>
      <c r="D156" s="109" t="s">
        <v>219</v>
      </c>
      <c r="E156" s="103">
        <v>0</v>
      </c>
      <c r="F156" s="103">
        <v>0</v>
      </c>
      <c r="G156" s="103">
        <v>0</v>
      </c>
      <c r="H156" s="103">
        <f>VLOOKUP(C156,'[2]TK.HSSV_T_N(10-5-17)'!$C$9:$H$229,6,0)</f>
        <v>0</v>
      </c>
      <c r="I156" s="103">
        <v>0</v>
      </c>
      <c r="J156" s="103">
        <v>0</v>
      </c>
      <c r="K156" s="103">
        <v>0</v>
      </c>
      <c r="L156" s="150">
        <v>0</v>
      </c>
      <c r="M156" s="149">
        <v>182</v>
      </c>
      <c r="N156" s="149">
        <v>182</v>
      </c>
      <c r="O156" s="149">
        <v>182</v>
      </c>
      <c r="P156" s="149">
        <v>182</v>
      </c>
    </row>
    <row r="157" spans="1:16" ht="15" customHeight="1">
      <c r="A157" s="145"/>
      <c r="B157" s="203"/>
      <c r="C157" s="166" t="s">
        <v>220</v>
      </c>
      <c r="D157" s="111" t="s">
        <v>220</v>
      </c>
      <c r="E157" s="120">
        <v>0</v>
      </c>
      <c r="F157" s="120">
        <v>0</v>
      </c>
      <c r="G157" s="120">
        <v>0</v>
      </c>
      <c r="H157" s="103">
        <f>VLOOKUP(C157,'[2]TK.HSSV_T_N(10-5-17)'!$C$9:$H$229,6,0)</f>
        <v>0</v>
      </c>
      <c r="I157" s="120">
        <v>0</v>
      </c>
      <c r="J157" s="120">
        <v>0</v>
      </c>
      <c r="K157" s="120">
        <v>0</v>
      </c>
      <c r="L157" s="120">
        <v>0</v>
      </c>
      <c r="M157" s="122">
        <v>21</v>
      </c>
      <c r="N157" s="122">
        <v>21</v>
      </c>
      <c r="O157" s="122">
        <v>21</v>
      </c>
      <c r="P157" s="122">
        <v>21</v>
      </c>
    </row>
    <row r="158" spans="1:16" ht="18" customHeight="1">
      <c r="A158" s="119"/>
      <c r="B158" s="204"/>
      <c r="C158" s="165" t="s">
        <v>16</v>
      </c>
      <c r="D158" s="102"/>
      <c r="E158" s="112">
        <f>SUM(E137:E157)</f>
        <v>653</v>
      </c>
      <c r="F158" s="112">
        <f t="shared" ref="F158:L158" si="6">SUM(F137:F152)</f>
        <v>634</v>
      </c>
      <c r="G158" s="112">
        <f t="shared" si="6"/>
        <v>629</v>
      </c>
      <c r="H158" s="112">
        <f t="shared" si="6"/>
        <v>602</v>
      </c>
      <c r="I158" s="112">
        <f t="shared" si="6"/>
        <v>602</v>
      </c>
      <c r="J158" s="112">
        <f t="shared" si="6"/>
        <v>602</v>
      </c>
      <c r="K158" s="112">
        <f t="shared" si="6"/>
        <v>602</v>
      </c>
      <c r="L158" s="112">
        <f t="shared" si="6"/>
        <v>564</v>
      </c>
      <c r="M158" s="113">
        <f>SUM(M137:M157)</f>
        <v>926</v>
      </c>
      <c r="N158" s="113">
        <f>SUM(N137:N157)</f>
        <v>926</v>
      </c>
      <c r="O158" s="113">
        <f>SUM(O137:O157)</f>
        <v>926</v>
      </c>
      <c r="P158" s="113">
        <f>SUM(P137:P157)</f>
        <v>926</v>
      </c>
    </row>
    <row r="159" spans="1:16" ht="15" customHeight="1">
      <c r="A159" s="153"/>
      <c r="B159" s="200" t="s">
        <v>224</v>
      </c>
      <c r="C159" s="159" t="s">
        <v>129</v>
      </c>
      <c r="D159" s="102" t="str">
        <f t="shared" si="5"/>
        <v>13CÐ</v>
      </c>
      <c r="E159" s="133">
        <f>VLOOKUP(C159,'[1]Chi tiet theo khoa'!$C$8:$O$205,13,0)</f>
        <v>4</v>
      </c>
      <c r="F159" s="133">
        <v>4</v>
      </c>
      <c r="G159" s="133">
        <v>4</v>
      </c>
      <c r="H159" s="133">
        <f>VLOOKUP(C159,'[2]TK.HSSV_T_N(10-5-17)'!$C$9:$H$229,6,0)</f>
        <v>4</v>
      </c>
      <c r="I159" s="133">
        <v>4</v>
      </c>
      <c r="J159" s="133">
        <v>4</v>
      </c>
      <c r="K159" s="133">
        <v>4</v>
      </c>
      <c r="L159" s="133">
        <v>4</v>
      </c>
      <c r="M159" s="134">
        <v>0</v>
      </c>
      <c r="N159" s="134">
        <v>0</v>
      </c>
      <c r="O159" s="134">
        <v>0</v>
      </c>
      <c r="P159" s="134">
        <v>0</v>
      </c>
    </row>
    <row r="160" spans="1:16" ht="15" customHeight="1">
      <c r="A160" s="216">
        <v>6</v>
      </c>
      <c r="B160" s="201"/>
      <c r="C160" s="160" t="s">
        <v>130</v>
      </c>
      <c r="D160" s="102" t="str">
        <f t="shared" si="5"/>
        <v>13CÐ</v>
      </c>
      <c r="E160" s="103">
        <f>VLOOKUP(C160,'[1]Chi tiet theo khoa'!$C$8:$O$205,13,0)</f>
        <v>19</v>
      </c>
      <c r="F160" s="103">
        <v>19</v>
      </c>
      <c r="G160" s="103">
        <v>19</v>
      </c>
      <c r="H160" s="103">
        <f>VLOOKUP(C160,'[2]TK.HSSV_T_N(10-5-17)'!$C$9:$H$229,6,0)</f>
        <v>14</v>
      </c>
      <c r="I160" s="103">
        <v>14</v>
      </c>
      <c r="J160" s="103">
        <v>14</v>
      </c>
      <c r="K160" s="103">
        <v>14</v>
      </c>
      <c r="L160" s="103">
        <v>14</v>
      </c>
      <c r="M160" s="104">
        <v>0</v>
      </c>
      <c r="N160" s="104">
        <v>0</v>
      </c>
      <c r="O160" s="104">
        <v>0</v>
      </c>
      <c r="P160" s="104">
        <v>0</v>
      </c>
    </row>
    <row r="161" spans="1:16" ht="15" customHeight="1">
      <c r="A161" s="216"/>
      <c r="B161" s="201"/>
      <c r="C161" s="160" t="s">
        <v>131</v>
      </c>
      <c r="D161" s="102" t="str">
        <f t="shared" si="5"/>
        <v>13CÐ</v>
      </c>
      <c r="E161" s="103">
        <f>VLOOKUP(C161,'[1]Chi tiet theo khoa'!$C$8:$O$205,13,0)</f>
        <v>14</v>
      </c>
      <c r="F161" s="103">
        <v>14</v>
      </c>
      <c r="G161" s="103">
        <v>14</v>
      </c>
      <c r="H161" s="103">
        <f>VLOOKUP(C161,'[2]TK.HSSV_T_N(10-5-17)'!$C$9:$H$229,6,0)</f>
        <v>13</v>
      </c>
      <c r="I161" s="103">
        <v>13</v>
      </c>
      <c r="J161" s="103">
        <v>13</v>
      </c>
      <c r="K161" s="103">
        <v>13</v>
      </c>
      <c r="L161" s="103">
        <v>13</v>
      </c>
      <c r="M161" s="104">
        <v>0</v>
      </c>
      <c r="N161" s="104">
        <v>0</v>
      </c>
      <c r="O161" s="104">
        <v>0</v>
      </c>
      <c r="P161" s="104">
        <v>0</v>
      </c>
    </row>
    <row r="162" spans="1:16" ht="15" customHeight="1">
      <c r="A162" s="216"/>
      <c r="B162" s="201"/>
      <c r="C162" s="160" t="s">
        <v>132</v>
      </c>
      <c r="D162" s="102" t="str">
        <f t="shared" si="5"/>
        <v>13TC</v>
      </c>
      <c r="E162" s="103">
        <f>VLOOKUP(C162,'[1]Chi tiet theo khoa'!$C$8:$O$205,13,0)</f>
        <v>8</v>
      </c>
      <c r="F162" s="103">
        <v>8</v>
      </c>
      <c r="G162" s="103">
        <v>7</v>
      </c>
      <c r="H162" s="103">
        <f>VLOOKUP(C162,'[2]TK.HSSV_T_N(10-5-17)'!$C$9:$H$229,6,0)</f>
        <v>6</v>
      </c>
      <c r="I162" s="103">
        <v>6</v>
      </c>
      <c r="J162" s="103">
        <v>6</v>
      </c>
      <c r="K162" s="103">
        <v>6</v>
      </c>
      <c r="L162" s="103">
        <v>6</v>
      </c>
      <c r="M162" s="104">
        <v>0</v>
      </c>
      <c r="N162" s="104">
        <v>0</v>
      </c>
      <c r="O162" s="104">
        <v>0</v>
      </c>
      <c r="P162" s="104">
        <v>0</v>
      </c>
    </row>
    <row r="163" spans="1:16" ht="15" customHeight="1">
      <c r="A163" s="216"/>
      <c r="B163" s="201"/>
      <c r="C163" s="160" t="s">
        <v>133</v>
      </c>
      <c r="D163" s="102" t="s">
        <v>239</v>
      </c>
      <c r="E163" s="103">
        <f>VLOOKUP(C163,'[1]Chi tiet theo khoa'!$C$8:$O$205,13,0)</f>
        <v>64</v>
      </c>
      <c r="F163" s="103">
        <v>60</v>
      </c>
      <c r="G163" s="103">
        <v>52</v>
      </c>
      <c r="H163" s="103">
        <f>VLOOKUP(C163,'[2]TK.HSSV_T_N(10-5-17)'!$C$9:$H$229,6,0)</f>
        <v>51</v>
      </c>
      <c r="I163" s="103">
        <v>51</v>
      </c>
      <c r="J163" s="103">
        <v>51</v>
      </c>
      <c r="K163" s="103">
        <v>51</v>
      </c>
      <c r="L163" s="103">
        <v>51</v>
      </c>
      <c r="M163" s="104">
        <v>0</v>
      </c>
      <c r="N163" s="104">
        <v>0</v>
      </c>
      <c r="O163" s="104">
        <v>0</v>
      </c>
      <c r="P163" s="104">
        <v>0</v>
      </c>
    </row>
    <row r="164" spans="1:16" ht="15" customHeight="1">
      <c r="A164" s="216"/>
      <c r="B164" s="201"/>
      <c r="C164" s="160" t="s">
        <v>134</v>
      </c>
      <c r="D164" s="102" t="s">
        <v>239</v>
      </c>
      <c r="E164" s="103">
        <f>VLOOKUP(C164,'[1]Chi tiet theo khoa'!$C$8:$O$205,13,0)</f>
        <v>65</v>
      </c>
      <c r="F164" s="103">
        <v>60</v>
      </c>
      <c r="G164" s="103">
        <v>55</v>
      </c>
      <c r="H164" s="103">
        <f>VLOOKUP(C164,'[2]TK.HSSV_T_N(10-5-17)'!$C$9:$H$229,6,0)</f>
        <v>53</v>
      </c>
      <c r="I164" s="103">
        <v>53</v>
      </c>
      <c r="J164" s="103">
        <v>53</v>
      </c>
      <c r="K164" s="103">
        <v>53</v>
      </c>
      <c r="L164" s="103">
        <v>53</v>
      </c>
      <c r="M164" s="104">
        <v>0</v>
      </c>
      <c r="N164" s="104">
        <v>0</v>
      </c>
      <c r="O164" s="104">
        <v>0</v>
      </c>
      <c r="P164" s="104">
        <v>0</v>
      </c>
    </row>
    <row r="165" spans="1:16" ht="15" customHeight="1">
      <c r="A165" s="216"/>
      <c r="B165" s="201"/>
      <c r="C165" s="160" t="s">
        <v>135</v>
      </c>
      <c r="D165" s="102" t="s">
        <v>239</v>
      </c>
      <c r="E165" s="103">
        <f>VLOOKUP(C165,'[1]Chi tiet theo khoa'!$C$8:$O$205,13,0)</f>
        <v>61</v>
      </c>
      <c r="F165" s="103">
        <v>55</v>
      </c>
      <c r="G165" s="103">
        <v>51</v>
      </c>
      <c r="H165" s="103">
        <f>VLOOKUP(C165,'[2]TK.HSSV_T_N(10-5-17)'!$C$9:$H$229,6,0)</f>
        <v>49</v>
      </c>
      <c r="I165" s="103">
        <v>49</v>
      </c>
      <c r="J165" s="103">
        <v>49</v>
      </c>
      <c r="K165" s="103">
        <v>49</v>
      </c>
      <c r="L165" s="103">
        <v>49</v>
      </c>
      <c r="M165" s="104">
        <v>0</v>
      </c>
      <c r="N165" s="104">
        <v>0</v>
      </c>
      <c r="O165" s="104">
        <v>0</v>
      </c>
      <c r="P165" s="104">
        <v>0</v>
      </c>
    </row>
    <row r="166" spans="1:16" ht="15" customHeight="1">
      <c r="A166" s="216"/>
      <c r="B166" s="201"/>
      <c r="C166" s="160" t="s">
        <v>136</v>
      </c>
      <c r="D166" s="102" t="s">
        <v>239</v>
      </c>
      <c r="E166" s="103">
        <v>59</v>
      </c>
      <c r="F166" s="103">
        <v>55</v>
      </c>
      <c r="G166" s="103">
        <v>50</v>
      </c>
      <c r="H166" s="103">
        <f>VLOOKUP(C166,'[2]TK.HSSV_T_N(10-5-17)'!$C$9:$H$229,6,0)</f>
        <v>49</v>
      </c>
      <c r="I166" s="103">
        <v>49</v>
      </c>
      <c r="J166" s="103">
        <v>49</v>
      </c>
      <c r="K166" s="103">
        <v>49</v>
      </c>
      <c r="L166" s="103">
        <v>49</v>
      </c>
      <c r="M166" s="104">
        <v>0</v>
      </c>
      <c r="N166" s="104">
        <v>0</v>
      </c>
      <c r="O166" s="104">
        <v>0</v>
      </c>
      <c r="P166" s="104">
        <v>0</v>
      </c>
    </row>
    <row r="167" spans="1:16" ht="15" customHeight="1">
      <c r="A167" s="216"/>
      <c r="B167" s="201"/>
      <c r="C167" s="160" t="s">
        <v>137</v>
      </c>
      <c r="D167" s="102" t="str">
        <f t="shared" si="5"/>
        <v>14TC</v>
      </c>
      <c r="E167" s="103">
        <f>VLOOKUP(C167,'[1]Chi tiet theo khoa'!$C$8:$O$205,13,0)</f>
        <v>30</v>
      </c>
      <c r="F167" s="103">
        <v>21</v>
      </c>
      <c r="G167" s="103">
        <v>16</v>
      </c>
      <c r="H167" s="103">
        <f>VLOOKUP(C167,'[2]TK.HSSV_T_N(10-5-17)'!$C$9:$H$229,6,0)</f>
        <v>15</v>
      </c>
      <c r="I167" s="103">
        <v>15</v>
      </c>
      <c r="J167" s="103">
        <v>15</v>
      </c>
      <c r="K167" s="103">
        <v>15</v>
      </c>
      <c r="L167" s="103">
        <v>15</v>
      </c>
      <c r="M167" s="104">
        <v>0</v>
      </c>
      <c r="N167" s="104">
        <v>0</v>
      </c>
      <c r="O167" s="104">
        <v>0</v>
      </c>
      <c r="P167" s="104">
        <v>0</v>
      </c>
    </row>
    <row r="168" spans="1:16" ht="15" customHeight="1">
      <c r="A168" s="216"/>
      <c r="B168" s="201"/>
      <c r="C168" s="160" t="s">
        <v>138</v>
      </c>
      <c r="D168" s="102" t="str">
        <f t="shared" si="5"/>
        <v>14TC</v>
      </c>
      <c r="E168" s="103">
        <f>VLOOKUP(C168,'[1]Chi tiet theo khoa'!$C$8:$O$205,13,0)</f>
        <v>22</v>
      </c>
      <c r="F168" s="103">
        <v>15</v>
      </c>
      <c r="G168" s="103">
        <v>13</v>
      </c>
      <c r="H168" s="103">
        <f>VLOOKUP(C168,'[2]TK.HSSV_T_N(10-5-17)'!$C$9:$H$229,6,0)</f>
        <v>12</v>
      </c>
      <c r="I168" s="103">
        <v>12</v>
      </c>
      <c r="J168" s="103">
        <v>12</v>
      </c>
      <c r="K168" s="103">
        <v>12</v>
      </c>
      <c r="L168" s="103">
        <v>12</v>
      </c>
      <c r="M168" s="104">
        <v>0</v>
      </c>
      <c r="N168" s="104">
        <v>0</v>
      </c>
      <c r="O168" s="104">
        <v>0</v>
      </c>
      <c r="P168" s="104">
        <v>0</v>
      </c>
    </row>
    <row r="169" spans="1:16" ht="15" customHeight="1">
      <c r="A169" s="216"/>
      <c r="B169" s="201"/>
      <c r="C169" s="160" t="s">
        <v>139</v>
      </c>
      <c r="D169" s="102" t="str">
        <f t="shared" si="5"/>
        <v>15CĐ</v>
      </c>
      <c r="E169" s="103">
        <f>VLOOKUP(C169,'[1]Chi tiet theo khoa'!$C$8:$O$205,13,0)</f>
        <v>58</v>
      </c>
      <c r="F169" s="103">
        <v>58</v>
      </c>
      <c r="G169" s="103">
        <v>58</v>
      </c>
      <c r="H169" s="103">
        <v>58</v>
      </c>
      <c r="I169" s="103">
        <v>58</v>
      </c>
      <c r="J169" s="103">
        <v>58</v>
      </c>
      <c r="K169" s="103">
        <v>58</v>
      </c>
      <c r="L169" s="103">
        <v>58</v>
      </c>
      <c r="M169" s="104">
        <v>58</v>
      </c>
      <c r="N169" s="104">
        <v>58</v>
      </c>
      <c r="O169" s="104">
        <v>58</v>
      </c>
      <c r="P169" s="104">
        <v>58</v>
      </c>
    </row>
    <row r="170" spans="1:16" ht="15" customHeight="1">
      <c r="A170" s="216"/>
      <c r="B170" s="201"/>
      <c r="C170" s="160" t="s">
        <v>140</v>
      </c>
      <c r="D170" s="102" t="str">
        <f t="shared" si="5"/>
        <v>15CĐ</v>
      </c>
      <c r="E170" s="103">
        <f>VLOOKUP(C170,'[1]Chi tiet theo khoa'!$C$8:$O$205,13,0)</f>
        <v>56</v>
      </c>
      <c r="F170" s="103">
        <v>56</v>
      </c>
      <c r="G170" s="103">
        <v>56</v>
      </c>
      <c r="H170" s="103">
        <v>56</v>
      </c>
      <c r="I170" s="103">
        <v>56</v>
      </c>
      <c r="J170" s="103">
        <v>56</v>
      </c>
      <c r="K170" s="103">
        <v>56</v>
      </c>
      <c r="L170" s="103">
        <v>56</v>
      </c>
      <c r="M170" s="104">
        <v>56</v>
      </c>
      <c r="N170" s="104">
        <v>56</v>
      </c>
      <c r="O170" s="104">
        <v>56</v>
      </c>
      <c r="P170" s="104">
        <v>56</v>
      </c>
    </row>
    <row r="171" spans="1:16" ht="15" customHeight="1">
      <c r="A171" s="216"/>
      <c r="B171" s="201"/>
      <c r="C171" s="160" t="s">
        <v>141</v>
      </c>
      <c r="D171" s="102" t="str">
        <f t="shared" si="5"/>
        <v>15CĐ</v>
      </c>
      <c r="E171" s="103">
        <f>VLOOKUP(C171,'[1]Chi tiet theo khoa'!$C$8:$O$205,13,0)</f>
        <v>54</v>
      </c>
      <c r="F171" s="103">
        <v>54</v>
      </c>
      <c r="G171" s="103">
        <v>54</v>
      </c>
      <c r="H171" s="103">
        <v>54</v>
      </c>
      <c r="I171" s="103">
        <v>54</v>
      </c>
      <c r="J171" s="103">
        <v>54</v>
      </c>
      <c r="K171" s="103">
        <v>54</v>
      </c>
      <c r="L171" s="103">
        <v>54</v>
      </c>
      <c r="M171" s="104">
        <v>54</v>
      </c>
      <c r="N171" s="104">
        <v>54</v>
      </c>
      <c r="O171" s="104">
        <v>54</v>
      </c>
      <c r="P171" s="104">
        <v>54</v>
      </c>
    </row>
    <row r="172" spans="1:16" ht="15" customHeight="1">
      <c r="A172" s="216"/>
      <c r="B172" s="201"/>
      <c r="C172" s="160" t="s">
        <v>142</v>
      </c>
      <c r="D172" s="102" t="str">
        <f t="shared" si="5"/>
        <v>15CĐ</v>
      </c>
      <c r="E172" s="103">
        <f>VLOOKUP(C172,'[1]Chi tiet theo khoa'!$C$8:$O$205,13,0)</f>
        <v>61</v>
      </c>
      <c r="F172" s="103">
        <v>61</v>
      </c>
      <c r="G172" s="103">
        <v>61</v>
      </c>
      <c r="H172" s="103">
        <v>61</v>
      </c>
      <c r="I172" s="103">
        <v>61</v>
      </c>
      <c r="J172" s="103">
        <v>61</v>
      </c>
      <c r="K172" s="103">
        <v>61</v>
      </c>
      <c r="L172" s="103">
        <v>61</v>
      </c>
      <c r="M172" s="104">
        <v>61</v>
      </c>
      <c r="N172" s="104">
        <v>61</v>
      </c>
      <c r="O172" s="104">
        <v>61</v>
      </c>
      <c r="P172" s="104">
        <v>61</v>
      </c>
    </row>
    <row r="173" spans="1:16" ht="15" customHeight="1">
      <c r="A173" s="216"/>
      <c r="B173" s="201"/>
      <c r="C173" s="160" t="s">
        <v>143</v>
      </c>
      <c r="D173" s="102" t="str">
        <f t="shared" si="5"/>
        <v>15CĐ</v>
      </c>
      <c r="E173" s="103">
        <f>VLOOKUP(C173,'[1]Chi tiet theo khoa'!$C$8:$O$205,13,0)</f>
        <v>60</v>
      </c>
      <c r="F173" s="103">
        <v>60</v>
      </c>
      <c r="G173" s="103">
        <v>60</v>
      </c>
      <c r="H173" s="103">
        <v>60</v>
      </c>
      <c r="I173" s="103">
        <v>60</v>
      </c>
      <c r="J173" s="103">
        <v>60</v>
      </c>
      <c r="K173" s="103">
        <v>60</v>
      </c>
      <c r="L173" s="103">
        <v>60</v>
      </c>
      <c r="M173" s="104">
        <v>60</v>
      </c>
      <c r="N173" s="104">
        <v>60</v>
      </c>
      <c r="O173" s="104">
        <v>60</v>
      </c>
      <c r="P173" s="104">
        <v>60</v>
      </c>
    </row>
    <row r="174" spans="1:16" ht="15" customHeight="1">
      <c r="A174" s="216"/>
      <c r="B174" s="201"/>
      <c r="C174" s="160" t="s">
        <v>144</v>
      </c>
      <c r="D174" s="102" t="str">
        <f t="shared" si="5"/>
        <v>15CĐ</v>
      </c>
      <c r="E174" s="103">
        <f>VLOOKUP(C174,'[1]Chi tiet theo khoa'!$C$8:$O$205,13,0)</f>
        <v>60</v>
      </c>
      <c r="F174" s="103">
        <v>60</v>
      </c>
      <c r="G174" s="103">
        <v>60</v>
      </c>
      <c r="H174" s="103">
        <v>60</v>
      </c>
      <c r="I174" s="103">
        <v>60</v>
      </c>
      <c r="J174" s="103">
        <v>60</v>
      </c>
      <c r="K174" s="103">
        <v>60</v>
      </c>
      <c r="L174" s="103">
        <v>60</v>
      </c>
      <c r="M174" s="104">
        <v>60</v>
      </c>
      <c r="N174" s="104">
        <v>60</v>
      </c>
      <c r="O174" s="104">
        <v>60</v>
      </c>
      <c r="P174" s="104">
        <v>60</v>
      </c>
    </row>
    <row r="175" spans="1:16" ht="15" customHeight="1">
      <c r="A175" s="216"/>
      <c r="B175" s="201"/>
      <c r="C175" s="160" t="s">
        <v>242</v>
      </c>
      <c r="D175" s="102" t="str">
        <f t="shared" si="5"/>
        <v>15CĐ</v>
      </c>
      <c r="E175" s="103">
        <f>VLOOKUP(C175,'[1]Chi tiet theo khoa'!$C$8:$O$205,13,0)</f>
        <v>67</v>
      </c>
      <c r="F175" s="103">
        <v>67</v>
      </c>
      <c r="G175" s="103">
        <v>67</v>
      </c>
      <c r="H175" s="103">
        <v>67</v>
      </c>
      <c r="I175" s="103">
        <v>67</v>
      </c>
      <c r="J175" s="103">
        <v>67</v>
      </c>
      <c r="K175" s="103">
        <v>67</v>
      </c>
      <c r="L175" s="103">
        <v>67</v>
      </c>
      <c r="M175" s="104">
        <v>67</v>
      </c>
      <c r="N175" s="104">
        <v>67</v>
      </c>
      <c r="O175" s="104">
        <v>67</v>
      </c>
      <c r="P175" s="104">
        <v>67</v>
      </c>
    </row>
    <row r="176" spans="1:16" ht="15" customHeight="1">
      <c r="A176" s="219"/>
      <c r="B176" s="202"/>
      <c r="C176" s="160" t="s">
        <v>243</v>
      </c>
      <c r="D176" s="102" t="str">
        <f t="shared" si="5"/>
        <v>15CĐ</v>
      </c>
      <c r="E176" s="103">
        <f>VLOOKUP(C176,'[1]Chi tiet theo khoa'!$C$8:$O$205,13,0)</f>
        <v>65</v>
      </c>
      <c r="F176" s="103">
        <v>65</v>
      </c>
      <c r="G176" s="103">
        <v>65</v>
      </c>
      <c r="H176" s="103">
        <v>65</v>
      </c>
      <c r="I176" s="103">
        <v>65</v>
      </c>
      <c r="J176" s="103">
        <v>65</v>
      </c>
      <c r="K176" s="103">
        <v>65</v>
      </c>
      <c r="L176" s="103">
        <v>65</v>
      </c>
      <c r="M176" s="104">
        <v>65</v>
      </c>
      <c r="N176" s="104">
        <v>65</v>
      </c>
      <c r="O176" s="104">
        <v>65</v>
      </c>
      <c r="P176" s="104">
        <v>65</v>
      </c>
    </row>
    <row r="177" spans="1:16" ht="14.25" customHeight="1">
      <c r="A177" s="117"/>
      <c r="B177" s="205" t="s">
        <v>224</v>
      </c>
      <c r="C177" s="160" t="s">
        <v>145</v>
      </c>
      <c r="D177" s="109" t="str">
        <f t="shared" si="5"/>
        <v>15TN</v>
      </c>
      <c r="E177" s="103">
        <f>VLOOKUP(C177,'[1]Chi tiet theo khoa'!$C$8:$O$205,13,0)</f>
        <v>14</v>
      </c>
      <c r="F177" s="103">
        <v>14</v>
      </c>
      <c r="G177" s="103">
        <v>14</v>
      </c>
      <c r="H177" s="103">
        <v>14</v>
      </c>
      <c r="I177" s="103">
        <v>14</v>
      </c>
      <c r="J177" s="103">
        <v>14</v>
      </c>
      <c r="K177" s="103">
        <v>14</v>
      </c>
      <c r="L177" s="103">
        <v>0</v>
      </c>
      <c r="M177" s="103">
        <v>0</v>
      </c>
      <c r="N177" s="103">
        <v>0</v>
      </c>
      <c r="O177" s="103">
        <v>0</v>
      </c>
      <c r="P177" s="103">
        <v>0</v>
      </c>
    </row>
    <row r="178" spans="1:16" ht="14.25" customHeight="1">
      <c r="A178" s="145"/>
      <c r="B178" s="201"/>
      <c r="C178" s="160" t="s">
        <v>146</v>
      </c>
      <c r="D178" s="102" t="str">
        <f t="shared" si="5"/>
        <v>15TCT</v>
      </c>
      <c r="E178" s="103">
        <f>VLOOKUP(C178,'[1]Chi tiet theo khoa'!$C$8:$O$205,13,0)</f>
        <v>47</v>
      </c>
      <c r="F178" s="103">
        <v>47</v>
      </c>
      <c r="G178" s="103">
        <v>47</v>
      </c>
      <c r="H178" s="103">
        <v>47</v>
      </c>
      <c r="I178" s="103">
        <v>47</v>
      </c>
      <c r="J178" s="103">
        <v>47</v>
      </c>
      <c r="K178" s="103">
        <v>47</v>
      </c>
      <c r="L178" s="103">
        <v>0</v>
      </c>
      <c r="M178" s="103">
        <v>0</v>
      </c>
      <c r="N178" s="103">
        <v>0</v>
      </c>
      <c r="O178" s="103">
        <v>0</v>
      </c>
      <c r="P178" s="103">
        <v>0</v>
      </c>
    </row>
    <row r="179" spans="1:16" ht="14.25" customHeight="1">
      <c r="A179" s="145"/>
      <c r="B179" s="201"/>
      <c r="C179" s="160" t="s">
        <v>147</v>
      </c>
      <c r="D179" s="102" t="str">
        <f t="shared" si="5"/>
        <v>15TC</v>
      </c>
      <c r="E179" s="103">
        <f>VLOOKUP(C179,'[1]Chi tiet theo khoa'!$C$8:$O$205,13,0)</f>
        <v>48</v>
      </c>
      <c r="F179" s="103">
        <v>48</v>
      </c>
      <c r="G179" s="103">
        <v>48</v>
      </c>
      <c r="H179" s="103">
        <v>48</v>
      </c>
      <c r="I179" s="103">
        <v>48</v>
      </c>
      <c r="J179" s="103">
        <v>48</v>
      </c>
      <c r="K179" s="103">
        <v>48</v>
      </c>
      <c r="L179" s="103">
        <v>48</v>
      </c>
      <c r="M179" s="104">
        <v>48</v>
      </c>
      <c r="N179" s="104">
        <v>48</v>
      </c>
      <c r="O179" s="104">
        <v>48</v>
      </c>
      <c r="P179" s="104">
        <v>48</v>
      </c>
    </row>
    <row r="180" spans="1:16" ht="14.25" customHeight="1">
      <c r="A180" s="145"/>
      <c r="B180" s="201"/>
      <c r="C180" s="160" t="s">
        <v>148</v>
      </c>
      <c r="D180" s="102" t="str">
        <f t="shared" si="5"/>
        <v>15TCN</v>
      </c>
      <c r="E180" s="103">
        <f>VLOOKUP(C180,'[1]Chi tiet theo khoa'!$C$8:$O$205,13,0)</f>
        <v>56</v>
      </c>
      <c r="F180" s="103">
        <v>56</v>
      </c>
      <c r="G180" s="103">
        <v>56</v>
      </c>
      <c r="H180" s="103">
        <v>56</v>
      </c>
      <c r="I180" s="103">
        <v>56</v>
      </c>
      <c r="J180" s="103">
        <v>56</v>
      </c>
      <c r="K180" s="103">
        <v>56</v>
      </c>
      <c r="L180" s="103">
        <v>56</v>
      </c>
      <c r="M180" s="104">
        <v>56</v>
      </c>
      <c r="N180" s="104">
        <v>56</v>
      </c>
      <c r="O180" s="104">
        <v>56</v>
      </c>
      <c r="P180" s="104">
        <v>56</v>
      </c>
    </row>
    <row r="181" spans="1:16" ht="14.25" customHeight="1">
      <c r="A181" s="145"/>
      <c r="B181" s="201"/>
      <c r="C181" s="160" t="s">
        <v>149</v>
      </c>
      <c r="D181" s="102" t="str">
        <f t="shared" si="5"/>
        <v>15TCN</v>
      </c>
      <c r="E181" s="103">
        <f>VLOOKUP(C181,'[1]Chi tiet theo khoa'!$C$8:$O$205,13,0)</f>
        <v>54</v>
      </c>
      <c r="F181" s="103">
        <v>54</v>
      </c>
      <c r="G181" s="103">
        <v>54</v>
      </c>
      <c r="H181" s="103">
        <v>54</v>
      </c>
      <c r="I181" s="103">
        <v>54</v>
      </c>
      <c r="J181" s="103">
        <v>54</v>
      </c>
      <c r="K181" s="103">
        <v>54</v>
      </c>
      <c r="L181" s="103">
        <v>54</v>
      </c>
      <c r="M181" s="104">
        <v>54</v>
      </c>
      <c r="N181" s="104">
        <v>54</v>
      </c>
      <c r="O181" s="104">
        <v>54</v>
      </c>
      <c r="P181" s="104">
        <v>54</v>
      </c>
    </row>
    <row r="182" spans="1:16" ht="14.25" customHeight="1">
      <c r="A182" s="145"/>
      <c r="B182" s="201"/>
      <c r="C182" s="160" t="s">
        <v>150</v>
      </c>
      <c r="D182" s="102" t="str">
        <f t="shared" si="5"/>
        <v>15CĐN</v>
      </c>
      <c r="E182" s="103">
        <f>VLOOKUP(C182,'[1]Chi tiet theo khoa'!$C$8:$O$205,13,0)</f>
        <v>46</v>
      </c>
      <c r="F182" s="103">
        <v>40</v>
      </c>
      <c r="G182" s="103">
        <v>32</v>
      </c>
      <c r="H182" s="103">
        <f>VLOOKUP(C182,'[2]TK.HSSV_T_N(10-5-17)'!$C$9:$H$229,6,0)</f>
        <v>29</v>
      </c>
      <c r="I182" s="103">
        <v>29</v>
      </c>
      <c r="J182" s="103">
        <v>29</v>
      </c>
      <c r="K182" s="103">
        <v>29</v>
      </c>
      <c r="L182" s="103">
        <v>29</v>
      </c>
      <c r="M182" s="104">
        <v>29</v>
      </c>
      <c r="N182" s="104">
        <v>29</v>
      </c>
      <c r="O182" s="104">
        <v>29</v>
      </c>
      <c r="P182" s="104">
        <v>29</v>
      </c>
    </row>
    <row r="183" spans="1:16" ht="14.25" customHeight="1">
      <c r="A183" s="145"/>
      <c r="B183" s="201"/>
      <c r="C183" s="160" t="s">
        <v>151</v>
      </c>
      <c r="D183" s="102" t="str">
        <f>LEFT(C183,FIND("-",C183,1)+2)</f>
        <v>15CĐ-LT</v>
      </c>
      <c r="E183" s="103">
        <f>VLOOKUP(C183,'[1]Chi tiet theo khoa'!$C$8:$O$205,13,0)</f>
        <v>12</v>
      </c>
      <c r="F183" s="103">
        <v>12</v>
      </c>
      <c r="G183" s="103">
        <v>12</v>
      </c>
      <c r="H183" s="103">
        <f>VLOOKUP(C183,'[2]TK.HSSV_T_N(10-5-17)'!$C$9:$H$229,6,0)</f>
        <v>12</v>
      </c>
      <c r="I183" s="103">
        <v>12</v>
      </c>
      <c r="J183" s="103">
        <v>12</v>
      </c>
      <c r="K183" s="103">
        <v>12</v>
      </c>
      <c r="L183" s="103">
        <v>12</v>
      </c>
      <c r="M183" s="104">
        <v>0</v>
      </c>
      <c r="N183" s="104">
        <v>0</v>
      </c>
      <c r="O183" s="104">
        <v>0</v>
      </c>
      <c r="P183" s="104">
        <v>0</v>
      </c>
    </row>
    <row r="184" spans="1:16" ht="14.25" customHeight="1">
      <c r="A184" s="145"/>
      <c r="B184" s="201"/>
      <c r="C184" s="160" t="s">
        <v>152</v>
      </c>
      <c r="D184" s="102" t="str">
        <f t="shared" si="5"/>
        <v>16CĐ</v>
      </c>
      <c r="E184" s="103">
        <f>VLOOKUP(C184,'[1]Chi tiet theo khoa'!$C$8:$O$205,13,0)</f>
        <v>64</v>
      </c>
      <c r="F184" s="103">
        <v>64</v>
      </c>
      <c r="G184" s="103">
        <v>64</v>
      </c>
      <c r="H184" s="103">
        <v>59</v>
      </c>
      <c r="I184" s="103">
        <v>59</v>
      </c>
      <c r="J184" s="103">
        <v>59</v>
      </c>
      <c r="K184" s="103">
        <v>59</v>
      </c>
      <c r="L184" s="103">
        <v>59</v>
      </c>
      <c r="M184" s="104">
        <v>59</v>
      </c>
      <c r="N184" s="104">
        <v>59</v>
      </c>
      <c r="O184" s="104">
        <v>59</v>
      </c>
      <c r="P184" s="104">
        <v>59</v>
      </c>
    </row>
    <row r="185" spans="1:16" ht="14.25" customHeight="1">
      <c r="A185" s="145"/>
      <c r="B185" s="201"/>
      <c r="C185" s="160" t="s">
        <v>153</v>
      </c>
      <c r="D185" s="102" t="str">
        <f t="shared" si="5"/>
        <v>16CĐ</v>
      </c>
      <c r="E185" s="103">
        <f>VLOOKUP(C185,'[1]Chi tiet theo khoa'!$C$8:$O$205,13,0)</f>
        <v>65</v>
      </c>
      <c r="F185" s="103">
        <v>65</v>
      </c>
      <c r="G185" s="103">
        <v>65</v>
      </c>
      <c r="H185" s="103">
        <v>59</v>
      </c>
      <c r="I185" s="103">
        <v>59</v>
      </c>
      <c r="J185" s="103">
        <v>59</v>
      </c>
      <c r="K185" s="103">
        <v>59</v>
      </c>
      <c r="L185" s="103">
        <v>59</v>
      </c>
      <c r="M185" s="104">
        <v>59</v>
      </c>
      <c r="N185" s="104">
        <v>59</v>
      </c>
      <c r="O185" s="104">
        <v>59</v>
      </c>
      <c r="P185" s="104">
        <v>59</v>
      </c>
    </row>
    <row r="186" spans="1:16" ht="14.25" customHeight="1">
      <c r="A186" s="145"/>
      <c r="B186" s="201"/>
      <c r="C186" s="160" t="s">
        <v>154</v>
      </c>
      <c r="D186" s="102" t="str">
        <f t="shared" si="5"/>
        <v>16CĐ</v>
      </c>
      <c r="E186" s="103">
        <f>VLOOKUP(C186,'[1]Chi tiet theo khoa'!$C$8:$O$205,13,0)</f>
        <v>65</v>
      </c>
      <c r="F186" s="103">
        <v>65</v>
      </c>
      <c r="G186" s="103">
        <v>65</v>
      </c>
      <c r="H186" s="103">
        <v>59</v>
      </c>
      <c r="I186" s="103">
        <v>59</v>
      </c>
      <c r="J186" s="103">
        <v>59</v>
      </c>
      <c r="K186" s="103">
        <v>59</v>
      </c>
      <c r="L186" s="103">
        <v>59</v>
      </c>
      <c r="M186" s="104">
        <v>59</v>
      </c>
      <c r="N186" s="104">
        <v>59</v>
      </c>
      <c r="O186" s="104">
        <v>59</v>
      </c>
      <c r="P186" s="104">
        <v>59</v>
      </c>
    </row>
    <row r="187" spans="1:16" ht="14.25" customHeight="1">
      <c r="A187" s="145"/>
      <c r="B187" s="201"/>
      <c r="C187" s="160" t="s">
        <v>155</v>
      </c>
      <c r="D187" s="102" t="str">
        <f t="shared" si="5"/>
        <v>16CĐ</v>
      </c>
      <c r="E187" s="103">
        <f>VLOOKUP(C187,'[1]Chi tiet theo khoa'!$C$8:$O$205,13,0)</f>
        <v>65</v>
      </c>
      <c r="F187" s="103">
        <v>65</v>
      </c>
      <c r="G187" s="103">
        <v>65</v>
      </c>
      <c r="H187" s="103">
        <v>59</v>
      </c>
      <c r="I187" s="103">
        <v>59</v>
      </c>
      <c r="J187" s="103">
        <v>59</v>
      </c>
      <c r="K187" s="103">
        <v>59</v>
      </c>
      <c r="L187" s="103">
        <v>59</v>
      </c>
      <c r="M187" s="104">
        <v>59</v>
      </c>
      <c r="N187" s="104">
        <v>59</v>
      </c>
      <c r="O187" s="104">
        <v>59</v>
      </c>
      <c r="P187" s="104">
        <v>59</v>
      </c>
    </row>
    <row r="188" spans="1:16" ht="14.25" customHeight="1">
      <c r="A188" s="145"/>
      <c r="B188" s="201"/>
      <c r="C188" s="160" t="s">
        <v>156</v>
      </c>
      <c r="D188" s="102" t="str">
        <f t="shared" si="5"/>
        <v>16CĐ</v>
      </c>
      <c r="E188" s="103">
        <f>VLOOKUP(C188,'[1]Chi tiet theo khoa'!$C$8:$O$205,13,0)</f>
        <v>64</v>
      </c>
      <c r="F188" s="103">
        <v>64</v>
      </c>
      <c r="G188" s="103">
        <v>64</v>
      </c>
      <c r="H188" s="103">
        <v>58</v>
      </c>
      <c r="I188" s="103">
        <v>58</v>
      </c>
      <c r="J188" s="103">
        <v>58</v>
      </c>
      <c r="K188" s="103">
        <v>58</v>
      </c>
      <c r="L188" s="103">
        <v>58</v>
      </c>
      <c r="M188" s="104">
        <v>58</v>
      </c>
      <c r="N188" s="104">
        <v>58</v>
      </c>
      <c r="O188" s="104">
        <v>58</v>
      </c>
      <c r="P188" s="104">
        <v>58</v>
      </c>
    </row>
    <row r="189" spans="1:16" ht="14.25" customHeight="1">
      <c r="A189" s="145"/>
      <c r="B189" s="201"/>
      <c r="C189" s="160" t="s">
        <v>157</v>
      </c>
      <c r="D189" s="102" t="str">
        <f t="shared" si="5"/>
        <v>16CĐ</v>
      </c>
      <c r="E189" s="103">
        <f>VLOOKUP(C189,'[1]Chi tiet theo khoa'!$C$8:$O$205,13,0)</f>
        <v>64</v>
      </c>
      <c r="F189" s="103">
        <v>64</v>
      </c>
      <c r="G189" s="103">
        <v>64</v>
      </c>
      <c r="H189" s="103">
        <v>58</v>
      </c>
      <c r="I189" s="103">
        <v>58</v>
      </c>
      <c r="J189" s="103">
        <v>58</v>
      </c>
      <c r="K189" s="103">
        <v>58</v>
      </c>
      <c r="L189" s="103">
        <v>58</v>
      </c>
      <c r="M189" s="104">
        <v>58</v>
      </c>
      <c r="N189" s="104">
        <v>58</v>
      </c>
      <c r="O189" s="104">
        <v>58</v>
      </c>
      <c r="P189" s="104">
        <v>58</v>
      </c>
    </row>
    <row r="190" spans="1:16" ht="14.25" customHeight="1">
      <c r="A190" s="145"/>
      <c r="B190" s="201"/>
      <c r="C190" s="160" t="s">
        <v>158</v>
      </c>
      <c r="D190" s="102" t="str">
        <f t="shared" si="5"/>
        <v>16CĐ</v>
      </c>
      <c r="E190" s="103">
        <f>VLOOKUP(C190,'[1]Chi tiet theo khoa'!$C$8:$O$205,13,0)</f>
        <v>61</v>
      </c>
      <c r="F190" s="103">
        <v>61</v>
      </c>
      <c r="G190" s="103">
        <v>61</v>
      </c>
      <c r="H190" s="103">
        <v>59</v>
      </c>
      <c r="I190" s="103">
        <v>59</v>
      </c>
      <c r="J190" s="103">
        <v>59</v>
      </c>
      <c r="K190" s="103">
        <v>59</v>
      </c>
      <c r="L190" s="103">
        <v>59</v>
      </c>
      <c r="M190" s="104">
        <v>59</v>
      </c>
      <c r="N190" s="104">
        <v>59</v>
      </c>
      <c r="O190" s="104">
        <v>59</v>
      </c>
      <c r="P190" s="104">
        <v>59</v>
      </c>
    </row>
    <row r="191" spans="1:16" ht="14.25" customHeight="1">
      <c r="A191" s="145"/>
      <c r="B191" s="201"/>
      <c r="C191" s="160" t="s">
        <v>159</v>
      </c>
      <c r="D191" s="102" t="str">
        <f t="shared" si="5"/>
        <v>16CĐ</v>
      </c>
      <c r="E191" s="103">
        <f>VLOOKUP(C191,'[1]Chi tiet theo khoa'!$C$8:$O$205,13,0)</f>
        <v>60</v>
      </c>
      <c r="F191" s="103">
        <v>60</v>
      </c>
      <c r="G191" s="103">
        <v>60</v>
      </c>
      <c r="H191" s="103">
        <v>59</v>
      </c>
      <c r="I191" s="103">
        <v>59</v>
      </c>
      <c r="J191" s="103">
        <v>59</v>
      </c>
      <c r="K191" s="103">
        <v>59</v>
      </c>
      <c r="L191" s="103">
        <v>59</v>
      </c>
      <c r="M191" s="104">
        <v>59</v>
      </c>
      <c r="N191" s="104">
        <v>59</v>
      </c>
      <c r="O191" s="104">
        <v>59</v>
      </c>
      <c r="P191" s="104">
        <v>59</v>
      </c>
    </row>
    <row r="192" spans="1:16" ht="14.25" customHeight="1">
      <c r="A192" s="145"/>
      <c r="B192" s="201"/>
      <c r="C192" s="160" t="s">
        <v>160</v>
      </c>
      <c r="D192" s="102" t="str">
        <f t="shared" si="5"/>
        <v>16CĐ</v>
      </c>
      <c r="E192" s="103">
        <f>VLOOKUP(C192,'[1]Chi tiet theo khoa'!$C$8:$O$205,13,0)</f>
        <v>60</v>
      </c>
      <c r="F192" s="103">
        <v>60</v>
      </c>
      <c r="G192" s="103">
        <v>60</v>
      </c>
      <c r="H192" s="103">
        <v>59</v>
      </c>
      <c r="I192" s="103">
        <v>59</v>
      </c>
      <c r="J192" s="103">
        <v>59</v>
      </c>
      <c r="K192" s="103">
        <v>59</v>
      </c>
      <c r="L192" s="103">
        <v>59</v>
      </c>
      <c r="M192" s="104">
        <v>59</v>
      </c>
      <c r="N192" s="104">
        <v>59</v>
      </c>
      <c r="O192" s="104">
        <v>59</v>
      </c>
      <c r="P192" s="104">
        <v>59</v>
      </c>
    </row>
    <row r="193" spans="1:16" ht="14.25" customHeight="1">
      <c r="A193" s="145"/>
      <c r="B193" s="201"/>
      <c r="C193" s="160" t="s">
        <v>161</v>
      </c>
      <c r="D193" s="102" t="str">
        <f t="shared" si="5"/>
        <v>16CĐ</v>
      </c>
      <c r="E193" s="103">
        <f>VLOOKUP(C193,'[1]Chi tiet theo khoa'!$C$8:$O$205,13,0)</f>
        <v>61</v>
      </c>
      <c r="F193" s="103">
        <v>61</v>
      </c>
      <c r="G193" s="103">
        <v>61</v>
      </c>
      <c r="H193" s="103">
        <v>58</v>
      </c>
      <c r="I193" s="103">
        <v>58</v>
      </c>
      <c r="J193" s="103">
        <v>58</v>
      </c>
      <c r="K193" s="103">
        <v>58</v>
      </c>
      <c r="L193" s="103">
        <v>58</v>
      </c>
      <c r="M193" s="104">
        <v>58</v>
      </c>
      <c r="N193" s="104">
        <v>58</v>
      </c>
      <c r="O193" s="104">
        <v>58</v>
      </c>
      <c r="P193" s="104">
        <v>58</v>
      </c>
    </row>
    <row r="194" spans="1:16" ht="14.25" customHeight="1">
      <c r="A194" s="145"/>
      <c r="B194" s="201"/>
      <c r="C194" s="161" t="s">
        <v>162</v>
      </c>
      <c r="D194" s="102" t="str">
        <f t="shared" si="5"/>
        <v>16CĐ</v>
      </c>
      <c r="E194" s="103">
        <f>VLOOKUP(C194,'[1]Chi tiet theo khoa'!$C$8:$O$205,13,0)</f>
        <v>60</v>
      </c>
      <c r="F194" s="117">
        <v>60</v>
      </c>
      <c r="G194" s="117">
        <v>60</v>
      </c>
      <c r="H194" s="103">
        <v>58</v>
      </c>
      <c r="I194" s="117">
        <v>58</v>
      </c>
      <c r="J194" s="117">
        <v>58</v>
      </c>
      <c r="K194" s="117">
        <v>58</v>
      </c>
      <c r="L194" s="117">
        <v>58</v>
      </c>
      <c r="M194" s="118">
        <v>58</v>
      </c>
      <c r="N194" s="118">
        <v>58</v>
      </c>
      <c r="O194" s="118">
        <v>58</v>
      </c>
      <c r="P194" s="118">
        <v>58</v>
      </c>
    </row>
    <row r="195" spans="1:16" ht="14.25" customHeight="1">
      <c r="A195" s="145"/>
      <c r="B195" s="201"/>
      <c r="C195" s="160" t="s">
        <v>163</v>
      </c>
      <c r="D195" s="102" t="str">
        <f t="shared" si="5"/>
        <v>16CĐ</v>
      </c>
      <c r="E195" s="103">
        <f>VLOOKUP(C195,'[1]Chi tiet theo khoa'!$C$8:$O$205,13,0)</f>
        <v>60</v>
      </c>
      <c r="F195" s="103">
        <v>60</v>
      </c>
      <c r="G195" s="103">
        <v>60</v>
      </c>
      <c r="H195" s="103">
        <v>58</v>
      </c>
      <c r="I195" s="103">
        <v>58</v>
      </c>
      <c r="J195" s="103">
        <v>58</v>
      </c>
      <c r="K195" s="103">
        <v>58</v>
      </c>
      <c r="L195" s="103">
        <v>58</v>
      </c>
      <c r="M195" s="104">
        <v>58</v>
      </c>
      <c r="N195" s="104">
        <v>58</v>
      </c>
      <c r="O195" s="104">
        <v>58</v>
      </c>
      <c r="P195" s="104">
        <v>58</v>
      </c>
    </row>
    <row r="196" spans="1:16" ht="14.25" customHeight="1">
      <c r="A196" s="145"/>
      <c r="B196" s="201"/>
      <c r="C196" s="160" t="s">
        <v>164</v>
      </c>
      <c r="D196" s="102" t="str">
        <f t="shared" si="5"/>
        <v>16CĐ</v>
      </c>
      <c r="E196" s="103">
        <f>VLOOKUP(C196,'[1]Chi tiet theo khoa'!$C$8:$O$205,13,0)</f>
        <v>60</v>
      </c>
      <c r="F196" s="103">
        <v>60</v>
      </c>
      <c r="G196" s="103">
        <v>60</v>
      </c>
      <c r="H196" s="103">
        <v>58</v>
      </c>
      <c r="I196" s="103">
        <v>58</v>
      </c>
      <c r="J196" s="103">
        <v>58</v>
      </c>
      <c r="K196" s="103">
        <v>58</v>
      </c>
      <c r="L196" s="103">
        <v>58</v>
      </c>
      <c r="M196" s="104">
        <v>58</v>
      </c>
      <c r="N196" s="104">
        <v>58</v>
      </c>
      <c r="O196" s="104">
        <v>58</v>
      </c>
      <c r="P196" s="104">
        <v>58</v>
      </c>
    </row>
    <row r="197" spans="1:16" ht="14.25" customHeight="1">
      <c r="A197" s="145"/>
      <c r="B197" s="201"/>
      <c r="C197" s="160" t="s">
        <v>165</v>
      </c>
      <c r="D197" s="102" t="str">
        <f t="shared" si="5"/>
        <v>16TCT</v>
      </c>
      <c r="E197" s="103">
        <f>VLOOKUP(C197,'[1]Chi tiet theo khoa'!$C$8:$O$205,13,0)</f>
        <v>61</v>
      </c>
      <c r="F197" s="103">
        <v>61</v>
      </c>
      <c r="G197" s="103">
        <v>61</v>
      </c>
      <c r="H197" s="103">
        <f>VLOOKUP(C197,'[2]TK.HSSV_T_N(10-5-17)'!$C$9:$H$229,6,0)</f>
        <v>55</v>
      </c>
      <c r="I197" s="103">
        <v>55</v>
      </c>
      <c r="J197" s="103">
        <v>55</v>
      </c>
      <c r="K197" s="103">
        <v>55</v>
      </c>
      <c r="L197" s="103">
        <v>55</v>
      </c>
      <c r="M197" s="104">
        <v>55</v>
      </c>
      <c r="N197" s="104">
        <v>55</v>
      </c>
      <c r="O197" s="104">
        <v>55</v>
      </c>
      <c r="P197" s="104">
        <v>55</v>
      </c>
    </row>
    <row r="198" spans="1:16" ht="14.25" customHeight="1">
      <c r="A198" s="145"/>
      <c r="B198" s="201"/>
      <c r="C198" s="160" t="s">
        <v>166</v>
      </c>
      <c r="D198" s="102" t="str">
        <f t="shared" si="5"/>
        <v>16TN</v>
      </c>
      <c r="E198" s="103">
        <v>21</v>
      </c>
      <c r="F198" s="103">
        <v>21</v>
      </c>
      <c r="G198" s="103">
        <v>21</v>
      </c>
      <c r="H198" s="103">
        <f>VLOOKUP(C198,'[2]TK.HSSV_T_N(10-5-17)'!$C$9:$H$229,6,0)</f>
        <v>19</v>
      </c>
      <c r="I198" s="103">
        <v>19</v>
      </c>
      <c r="J198" s="103">
        <v>19</v>
      </c>
      <c r="K198" s="103">
        <v>19</v>
      </c>
      <c r="L198" s="103">
        <v>19</v>
      </c>
      <c r="M198" s="104">
        <v>19</v>
      </c>
      <c r="N198" s="104">
        <v>19</v>
      </c>
      <c r="O198" s="104">
        <v>19</v>
      </c>
      <c r="P198" s="104">
        <v>19</v>
      </c>
    </row>
    <row r="199" spans="1:16" ht="14.25" customHeight="1">
      <c r="A199" s="145"/>
      <c r="B199" s="201"/>
      <c r="C199" s="160" t="s">
        <v>167</v>
      </c>
      <c r="D199" s="102" t="str">
        <f t="shared" si="5"/>
        <v>16TCT</v>
      </c>
      <c r="E199" s="103">
        <f>VLOOKUP(C199,'[1]Chi tiet theo khoa'!$C$8:$O$205,13,0)</f>
        <v>48</v>
      </c>
      <c r="F199" s="103">
        <v>48</v>
      </c>
      <c r="G199" s="103">
        <v>48</v>
      </c>
      <c r="H199" s="103">
        <v>46</v>
      </c>
      <c r="I199" s="103">
        <v>46</v>
      </c>
      <c r="J199" s="103">
        <v>46</v>
      </c>
      <c r="K199" s="103">
        <v>46</v>
      </c>
      <c r="L199" s="103">
        <v>46</v>
      </c>
      <c r="M199" s="104">
        <v>46</v>
      </c>
      <c r="N199" s="104">
        <v>46</v>
      </c>
      <c r="O199" s="104">
        <v>46</v>
      </c>
      <c r="P199" s="104">
        <v>46</v>
      </c>
    </row>
    <row r="200" spans="1:16" ht="14.25" customHeight="1">
      <c r="A200" s="145"/>
      <c r="B200" s="201"/>
      <c r="C200" s="160" t="s">
        <v>168</v>
      </c>
      <c r="D200" s="102" t="str">
        <f t="shared" ref="D200:D224" si="7">LEFT(C200,FIND("-",C200,1)-1)</f>
        <v>16TC</v>
      </c>
      <c r="E200" s="103">
        <f>VLOOKUP(C200,'[1]Chi tiet theo khoa'!$C$8:$O$205,13,0)</f>
        <v>56</v>
      </c>
      <c r="F200" s="103">
        <v>54</v>
      </c>
      <c r="G200" s="103">
        <v>54</v>
      </c>
      <c r="H200" s="103">
        <v>54</v>
      </c>
      <c r="I200" s="103">
        <v>54</v>
      </c>
      <c r="J200" s="103">
        <v>54</v>
      </c>
      <c r="K200" s="103">
        <v>54</v>
      </c>
      <c r="L200" s="103">
        <v>54</v>
      </c>
      <c r="M200" s="104">
        <v>54</v>
      </c>
      <c r="N200" s="104">
        <v>54</v>
      </c>
      <c r="O200" s="104">
        <v>54</v>
      </c>
      <c r="P200" s="104">
        <v>54</v>
      </c>
    </row>
    <row r="201" spans="1:16" ht="14.25" customHeight="1">
      <c r="A201" s="145"/>
      <c r="B201" s="201"/>
      <c r="C201" s="160" t="s">
        <v>169</v>
      </c>
      <c r="D201" s="102" t="str">
        <f t="shared" si="7"/>
        <v>16TC</v>
      </c>
      <c r="E201" s="103">
        <f>VLOOKUP(C201,'[1]Chi tiet theo khoa'!$C$8:$O$205,13,0)-6</f>
        <v>48</v>
      </c>
      <c r="F201" s="103">
        <v>48</v>
      </c>
      <c r="G201" s="103">
        <v>48</v>
      </c>
      <c r="H201" s="103">
        <v>48</v>
      </c>
      <c r="I201" s="103">
        <v>48</v>
      </c>
      <c r="J201" s="103">
        <v>48</v>
      </c>
      <c r="K201" s="103">
        <v>48</v>
      </c>
      <c r="L201" s="103">
        <v>48</v>
      </c>
      <c r="M201" s="103">
        <v>48</v>
      </c>
      <c r="N201" s="103">
        <v>48</v>
      </c>
      <c r="O201" s="103">
        <v>48</v>
      </c>
      <c r="P201" s="104">
        <v>48</v>
      </c>
    </row>
    <row r="202" spans="1:16" ht="14.25" customHeight="1">
      <c r="A202" s="145"/>
      <c r="B202" s="201"/>
      <c r="C202" s="160" t="s">
        <v>170</v>
      </c>
      <c r="D202" s="102" t="str">
        <f t="shared" si="7"/>
        <v>16TCN</v>
      </c>
      <c r="E202" s="103">
        <f>VLOOKUP(C202,'[1]Chi tiet theo khoa'!$C$8:$O$205,13,0)-6</f>
        <v>52</v>
      </c>
      <c r="F202" s="103">
        <v>52</v>
      </c>
      <c r="G202" s="103">
        <v>52</v>
      </c>
      <c r="H202" s="103">
        <f>VLOOKUP(C202,'[2]TK.HSSV_T_N(10-5-17)'!$C$9:$H$229,6,0)</f>
        <v>51</v>
      </c>
      <c r="I202" s="103">
        <v>51</v>
      </c>
      <c r="J202" s="103">
        <v>51</v>
      </c>
      <c r="K202" s="103">
        <v>51</v>
      </c>
      <c r="L202" s="103">
        <v>51</v>
      </c>
      <c r="M202" s="104">
        <v>51</v>
      </c>
      <c r="N202" s="104">
        <v>51</v>
      </c>
      <c r="O202" s="104">
        <v>51</v>
      </c>
      <c r="P202" s="104">
        <v>51</v>
      </c>
    </row>
    <row r="203" spans="1:16" ht="14.25" customHeight="1">
      <c r="A203" s="145"/>
      <c r="B203" s="201"/>
      <c r="C203" s="160" t="s">
        <v>171</v>
      </c>
      <c r="D203" s="102" t="str">
        <f t="shared" si="7"/>
        <v>16TCN</v>
      </c>
      <c r="E203" s="103">
        <f>VLOOKUP(C203,'[1]Chi tiet theo khoa'!$C$8:$O$205,13,0)</f>
        <v>58</v>
      </c>
      <c r="F203" s="103">
        <v>58</v>
      </c>
      <c r="G203" s="103">
        <v>58</v>
      </c>
      <c r="H203" s="103">
        <f>VLOOKUP(C203,'[2]TK.HSSV_T_N(10-5-17)'!$C$9:$H$229,6,0)</f>
        <v>51</v>
      </c>
      <c r="I203" s="103">
        <v>51</v>
      </c>
      <c r="J203" s="103">
        <v>51</v>
      </c>
      <c r="K203" s="103">
        <v>51</v>
      </c>
      <c r="L203" s="103">
        <v>51</v>
      </c>
      <c r="M203" s="104">
        <v>51</v>
      </c>
      <c r="N203" s="104">
        <v>51</v>
      </c>
      <c r="O203" s="104">
        <v>51</v>
      </c>
      <c r="P203" s="104">
        <v>51</v>
      </c>
    </row>
    <row r="204" spans="1:16" ht="14.25" customHeight="1">
      <c r="A204" s="145"/>
      <c r="B204" s="201"/>
      <c r="C204" s="160" t="s">
        <v>172</v>
      </c>
      <c r="D204" s="102" t="str">
        <f t="shared" si="7"/>
        <v>16TCN</v>
      </c>
      <c r="E204" s="103">
        <f>VLOOKUP(C204,'[1]Chi tiet theo khoa'!$C$8:$O$205,13,0)</f>
        <v>33</v>
      </c>
      <c r="F204" s="103">
        <v>30</v>
      </c>
      <c r="G204" s="103">
        <v>30</v>
      </c>
      <c r="H204" s="103">
        <v>30</v>
      </c>
      <c r="I204" s="103">
        <v>30</v>
      </c>
      <c r="J204" s="103">
        <v>30</v>
      </c>
      <c r="K204" s="103">
        <v>30</v>
      </c>
      <c r="L204" s="103">
        <v>30</v>
      </c>
      <c r="M204" s="103">
        <v>30</v>
      </c>
      <c r="N204" s="103">
        <v>30</v>
      </c>
      <c r="O204" s="103">
        <v>30</v>
      </c>
      <c r="P204" s="103">
        <v>30</v>
      </c>
    </row>
    <row r="205" spans="1:16" ht="14.25" customHeight="1">
      <c r="A205" s="145"/>
      <c r="B205" s="201"/>
      <c r="C205" s="160" t="s">
        <v>173</v>
      </c>
      <c r="D205" s="102" t="str">
        <f t="shared" si="7"/>
        <v>16CĐN</v>
      </c>
      <c r="E205" s="103">
        <f>VLOOKUP(C205,'[1]Chi tiet theo khoa'!$C$8:$O$205,13,0)</f>
        <v>83</v>
      </c>
      <c r="F205" s="103">
        <v>77</v>
      </c>
      <c r="G205" s="103">
        <v>71</v>
      </c>
      <c r="H205" s="103">
        <f>VLOOKUP(C205,'[2]TK.HSSV_T_N(10-5-17)'!$C$9:$H$229,6,0)</f>
        <v>60</v>
      </c>
      <c r="I205" s="103">
        <v>60</v>
      </c>
      <c r="J205" s="103">
        <v>60</v>
      </c>
      <c r="K205" s="103">
        <v>60</v>
      </c>
      <c r="L205" s="103">
        <v>60</v>
      </c>
      <c r="M205" s="104">
        <v>60</v>
      </c>
      <c r="N205" s="104">
        <v>60</v>
      </c>
      <c r="O205" s="104">
        <v>60</v>
      </c>
      <c r="P205" s="104">
        <v>60</v>
      </c>
    </row>
    <row r="206" spans="1:16" ht="14.25" customHeight="1">
      <c r="A206" s="145"/>
      <c r="B206" s="201"/>
      <c r="C206" s="160" t="s">
        <v>174</v>
      </c>
      <c r="D206" s="102" t="str">
        <f t="shared" si="7"/>
        <v>16CĐN</v>
      </c>
      <c r="E206" s="103">
        <f>VLOOKUP(C206,'[1]Chi tiet theo khoa'!$C$8:$O$205,13,0)</f>
        <v>84</v>
      </c>
      <c r="F206" s="103">
        <v>73</v>
      </c>
      <c r="G206" s="103">
        <v>60</v>
      </c>
      <c r="H206" s="103">
        <f>VLOOKUP(C206,'[2]TK.HSSV_T_N(10-5-17)'!$C$9:$H$229,6,0)</f>
        <v>59</v>
      </c>
      <c r="I206" s="103">
        <v>59</v>
      </c>
      <c r="J206" s="103">
        <v>59</v>
      </c>
      <c r="K206" s="103">
        <v>59</v>
      </c>
      <c r="L206" s="103">
        <v>59</v>
      </c>
      <c r="M206" s="104">
        <v>59</v>
      </c>
      <c r="N206" s="104">
        <v>59</v>
      </c>
      <c r="O206" s="104">
        <v>59</v>
      </c>
      <c r="P206" s="104">
        <v>59</v>
      </c>
    </row>
    <row r="207" spans="1:16" ht="14.25" customHeight="1">
      <c r="A207" s="145"/>
      <c r="B207" s="201"/>
      <c r="C207" s="167" t="s">
        <v>175</v>
      </c>
      <c r="D207" s="102" t="str">
        <f>LEFT(C207,FIND("-",C207,1)+2)</f>
        <v>16CĐ-LT</v>
      </c>
      <c r="E207" s="103">
        <f>VLOOKUP(C207,'[1]Chi tiet theo khoa'!$C$8:$O$205,13,0)</f>
        <v>28</v>
      </c>
      <c r="F207" s="103">
        <v>27</v>
      </c>
      <c r="G207" s="103">
        <v>21</v>
      </c>
      <c r="H207" s="103">
        <f>VLOOKUP(C207,'[2]TK.HSSV_T_N(10-5-17)'!$C$9:$H$229,6,0)</f>
        <v>19</v>
      </c>
      <c r="I207" s="103">
        <v>19</v>
      </c>
      <c r="J207" s="103">
        <v>19</v>
      </c>
      <c r="K207" s="103">
        <v>19</v>
      </c>
      <c r="L207" s="103">
        <v>19</v>
      </c>
      <c r="M207" s="104">
        <v>19</v>
      </c>
      <c r="N207" s="104">
        <v>19</v>
      </c>
      <c r="O207" s="104">
        <v>19</v>
      </c>
      <c r="P207" s="104">
        <v>19</v>
      </c>
    </row>
    <row r="208" spans="1:16" ht="14.25" customHeight="1">
      <c r="A208" s="145"/>
      <c r="B208" s="201"/>
      <c r="C208" s="160" t="s">
        <v>215</v>
      </c>
      <c r="D208" s="109" t="s">
        <v>215</v>
      </c>
      <c r="E208" s="103">
        <v>0</v>
      </c>
      <c r="F208" s="117">
        <v>0</v>
      </c>
      <c r="G208" s="117">
        <v>0</v>
      </c>
      <c r="H208" s="103">
        <f>VLOOKUP(C208,'[2]TK.HSSV_T_N(10-5-17)'!$C$9:$H$229,6,0)</f>
        <v>0</v>
      </c>
      <c r="I208" s="117">
        <v>0</v>
      </c>
      <c r="J208" s="117">
        <v>0</v>
      </c>
      <c r="K208" s="117">
        <v>0</v>
      </c>
      <c r="L208" s="117">
        <v>0</v>
      </c>
      <c r="M208" s="104">
        <v>210</v>
      </c>
      <c r="N208" s="104">
        <v>210</v>
      </c>
      <c r="O208" s="104">
        <v>210</v>
      </c>
      <c r="P208" s="104">
        <v>210</v>
      </c>
    </row>
    <row r="209" spans="1:16" ht="14.25" customHeight="1">
      <c r="A209" s="145"/>
      <c r="B209" s="201"/>
      <c r="C209" s="160" t="s">
        <v>216</v>
      </c>
      <c r="D209" s="109" t="s">
        <v>216</v>
      </c>
      <c r="E209" s="103">
        <v>0</v>
      </c>
      <c r="F209" s="117">
        <v>0</v>
      </c>
      <c r="G209" s="117">
        <v>0</v>
      </c>
      <c r="H209" s="103">
        <f>VLOOKUP(C209,'[2]TK.HSSV_T_N(10-5-17)'!$C$9:$H$229,6,0)</f>
        <v>0</v>
      </c>
      <c r="I209" s="117">
        <v>0</v>
      </c>
      <c r="J209" s="117">
        <v>0</v>
      </c>
      <c r="K209" s="117">
        <v>0</v>
      </c>
      <c r="L209" s="117">
        <v>0</v>
      </c>
      <c r="M209" s="104">
        <v>110</v>
      </c>
      <c r="N209" s="104">
        <v>110</v>
      </c>
      <c r="O209" s="104">
        <v>110</v>
      </c>
      <c r="P209" s="104">
        <v>110</v>
      </c>
    </row>
    <row r="210" spans="1:16" ht="14.25" customHeight="1">
      <c r="A210" s="145"/>
      <c r="B210" s="201"/>
      <c r="C210" s="161" t="s">
        <v>218</v>
      </c>
      <c r="D210" s="110" t="s">
        <v>218</v>
      </c>
      <c r="E210" s="103">
        <v>0</v>
      </c>
      <c r="F210" s="117">
        <v>0</v>
      </c>
      <c r="G210" s="117">
        <v>0</v>
      </c>
      <c r="H210" s="103">
        <f>VLOOKUP(C210,'[2]TK.HSSV_T_N(10-5-17)'!$C$9:$H$229,6,0)</f>
        <v>0</v>
      </c>
      <c r="I210" s="117">
        <v>0</v>
      </c>
      <c r="J210" s="117">
        <v>0</v>
      </c>
      <c r="K210" s="117">
        <v>0</v>
      </c>
      <c r="L210" s="117">
        <v>0</v>
      </c>
      <c r="M210" s="104">
        <v>280</v>
      </c>
      <c r="N210" s="104">
        <v>280</v>
      </c>
      <c r="O210" s="104">
        <v>280</v>
      </c>
      <c r="P210" s="104">
        <v>280</v>
      </c>
    </row>
    <row r="211" spans="1:16" ht="14.25" customHeight="1">
      <c r="A211" s="145"/>
      <c r="B211" s="201"/>
      <c r="C211" s="160" t="s">
        <v>219</v>
      </c>
      <c r="D211" s="109" t="s">
        <v>219</v>
      </c>
      <c r="E211" s="103">
        <v>0</v>
      </c>
      <c r="F211" s="103">
        <v>0</v>
      </c>
      <c r="G211" s="103">
        <v>0</v>
      </c>
      <c r="H211" s="103">
        <f>VLOOKUP(C211,'[2]TK.HSSV_T_N(10-5-17)'!$C$9:$H$229,6,0)</f>
        <v>0</v>
      </c>
      <c r="I211" s="103">
        <v>0</v>
      </c>
      <c r="J211" s="103">
        <v>0</v>
      </c>
      <c r="K211" s="103">
        <v>0</v>
      </c>
      <c r="L211" s="103">
        <v>0</v>
      </c>
      <c r="M211" s="104">
        <v>873</v>
      </c>
      <c r="N211" s="104">
        <v>873</v>
      </c>
      <c r="O211" s="104">
        <v>873</v>
      </c>
      <c r="P211" s="104">
        <v>873</v>
      </c>
    </row>
    <row r="212" spans="1:16" ht="14.25" customHeight="1">
      <c r="A212" s="145"/>
      <c r="B212" s="201"/>
      <c r="C212" s="166" t="s">
        <v>220</v>
      </c>
      <c r="D212" s="111" t="s">
        <v>220</v>
      </c>
      <c r="E212" s="120">
        <v>0</v>
      </c>
      <c r="F212" s="120">
        <v>0</v>
      </c>
      <c r="G212" s="120">
        <v>0</v>
      </c>
      <c r="H212" s="103">
        <f>VLOOKUP(C212,'[2]TK.HSSV_T_N(10-5-17)'!$C$9:$H$229,6,0)</f>
        <v>0</v>
      </c>
      <c r="I212" s="120">
        <v>0</v>
      </c>
      <c r="J212" s="120">
        <v>0</v>
      </c>
      <c r="K212" s="120">
        <v>0</v>
      </c>
      <c r="L212" s="120">
        <v>0</v>
      </c>
      <c r="M212" s="123">
        <v>30</v>
      </c>
      <c r="N212" s="123">
        <v>30</v>
      </c>
      <c r="O212" s="123">
        <v>30</v>
      </c>
      <c r="P212" s="123">
        <v>30</v>
      </c>
    </row>
    <row r="213" spans="1:16" ht="14.25" customHeight="1">
      <c r="A213" s="115"/>
      <c r="B213" s="202"/>
      <c r="C213" s="168" t="s">
        <v>16</v>
      </c>
      <c r="D213" s="102"/>
      <c r="E213" s="154">
        <f>SUM(E159:E212)</f>
        <v>2485</v>
      </c>
      <c r="F213" s="154">
        <f t="shared" ref="F213:L213" si="8">SUM(F159:F207)</f>
        <v>2421</v>
      </c>
      <c r="G213" s="154">
        <f t="shared" si="8"/>
        <v>2358</v>
      </c>
      <c r="H213" s="154">
        <f t="shared" si="8"/>
        <v>2260</v>
      </c>
      <c r="I213" s="154">
        <f t="shared" si="8"/>
        <v>2260</v>
      </c>
      <c r="J213" s="154">
        <f t="shared" si="8"/>
        <v>2260</v>
      </c>
      <c r="K213" s="154">
        <f t="shared" si="8"/>
        <v>2260</v>
      </c>
      <c r="L213" s="154">
        <f t="shared" si="8"/>
        <v>2199</v>
      </c>
      <c r="M213" s="155">
        <f>SUM(M159:M212)</f>
        <v>3424</v>
      </c>
      <c r="N213" s="155">
        <f>SUM(N159:N212)</f>
        <v>3424</v>
      </c>
      <c r="O213" s="155">
        <f>SUM(O159:O212)</f>
        <v>3424</v>
      </c>
      <c r="P213" s="155">
        <f>SUM(P159:P212)</f>
        <v>3424</v>
      </c>
    </row>
    <row r="214" spans="1:16" ht="15" customHeight="1">
      <c r="A214" s="216">
        <v>7</v>
      </c>
      <c r="B214" s="201" t="s">
        <v>225</v>
      </c>
      <c r="C214" s="163" t="s">
        <v>176</v>
      </c>
      <c r="D214" s="114" t="str">
        <f t="shared" si="7"/>
        <v>13CÐ</v>
      </c>
      <c r="E214" s="115">
        <f>VLOOKUP(C214,'[1]Chi tiet theo khoa'!$C$8:$O$205,13,0)</f>
        <v>5</v>
      </c>
      <c r="F214" s="115">
        <v>5</v>
      </c>
      <c r="G214" s="115">
        <v>5</v>
      </c>
      <c r="H214" s="115">
        <f>VLOOKUP(C214,'[2]TK.HSSV_T_N(10-5-17)'!$C$9:$H$229,6,0)</f>
        <v>3</v>
      </c>
      <c r="I214" s="115">
        <v>3</v>
      </c>
      <c r="J214" s="115">
        <v>3</v>
      </c>
      <c r="K214" s="115">
        <v>3</v>
      </c>
      <c r="L214" s="115">
        <v>3</v>
      </c>
      <c r="M214" s="116">
        <v>0</v>
      </c>
      <c r="N214" s="116">
        <v>0</v>
      </c>
      <c r="O214" s="116">
        <v>0</v>
      </c>
      <c r="P214" s="116">
        <v>0</v>
      </c>
    </row>
    <row r="215" spans="1:16" ht="15" customHeight="1">
      <c r="A215" s="216"/>
      <c r="B215" s="201"/>
      <c r="C215" s="160" t="s">
        <v>177</v>
      </c>
      <c r="D215" s="102" t="str">
        <f t="shared" si="7"/>
        <v>13TC</v>
      </c>
      <c r="E215" s="103">
        <f>VLOOKUP(C215,'[1]Chi tiet theo khoa'!$C$8:$O$205,13,0)</f>
        <v>2</v>
      </c>
      <c r="F215" s="103">
        <v>2</v>
      </c>
      <c r="G215" s="103">
        <v>2</v>
      </c>
      <c r="H215" s="103">
        <f>VLOOKUP(C215,'[2]TK.HSSV_T_N(10-5-17)'!$C$9:$H$229,6,0)</f>
        <v>2</v>
      </c>
      <c r="I215" s="103">
        <v>2</v>
      </c>
      <c r="J215" s="103">
        <v>2</v>
      </c>
      <c r="K215" s="103">
        <v>2</v>
      </c>
      <c r="L215" s="103">
        <v>2</v>
      </c>
      <c r="M215" s="104">
        <v>0</v>
      </c>
      <c r="N215" s="104">
        <v>0</v>
      </c>
      <c r="O215" s="104">
        <v>0</v>
      </c>
      <c r="P215" s="104">
        <v>0</v>
      </c>
    </row>
    <row r="216" spans="1:16" ht="15" customHeight="1">
      <c r="A216" s="216"/>
      <c r="B216" s="201"/>
      <c r="C216" s="163" t="s">
        <v>178</v>
      </c>
      <c r="D216" s="102" t="s">
        <v>239</v>
      </c>
      <c r="E216" s="103">
        <v>35</v>
      </c>
      <c r="F216" s="103">
        <v>35</v>
      </c>
      <c r="G216" s="103">
        <v>35</v>
      </c>
      <c r="H216" s="103">
        <f>VLOOKUP(C216,'[2]TK.HSSV_T_N(10-5-17)'!$C$9:$H$229,6,0)</f>
        <v>35</v>
      </c>
      <c r="I216" s="103">
        <v>35</v>
      </c>
      <c r="J216" s="103">
        <v>35</v>
      </c>
      <c r="K216" s="103">
        <v>35</v>
      </c>
      <c r="L216" s="103">
        <v>35</v>
      </c>
      <c r="M216" s="104">
        <v>0</v>
      </c>
      <c r="N216" s="104">
        <v>0</v>
      </c>
      <c r="O216" s="104">
        <v>0</v>
      </c>
      <c r="P216" s="104">
        <v>0</v>
      </c>
    </row>
    <row r="217" spans="1:16" ht="15" customHeight="1">
      <c r="A217" s="216"/>
      <c r="B217" s="201"/>
      <c r="C217" s="160" t="s">
        <v>179</v>
      </c>
      <c r="D217" s="102" t="str">
        <f>LEFT(C217,4)</f>
        <v>14TC</v>
      </c>
      <c r="E217" s="103">
        <f>VLOOKUP(C217,'[1]Chi tiet theo khoa'!$C$8:$O$205,13,0)</f>
        <v>6</v>
      </c>
      <c r="F217" s="103">
        <v>6</v>
      </c>
      <c r="G217" s="103">
        <v>5</v>
      </c>
      <c r="H217" s="103">
        <f>VLOOKUP(C217,'[2]TK.HSSV_T_N(10-5-17)'!$C$9:$H$229,6,0)</f>
        <v>4</v>
      </c>
      <c r="I217" s="103">
        <v>4</v>
      </c>
      <c r="J217" s="103">
        <v>4</v>
      </c>
      <c r="K217" s="103">
        <v>4</v>
      </c>
      <c r="L217" s="103">
        <v>4</v>
      </c>
      <c r="M217" s="104">
        <v>0</v>
      </c>
      <c r="N217" s="104">
        <v>0</v>
      </c>
      <c r="O217" s="104">
        <v>0</v>
      </c>
      <c r="P217" s="104">
        <v>0</v>
      </c>
    </row>
    <row r="218" spans="1:16" ht="15" customHeight="1">
      <c r="A218" s="216"/>
      <c r="B218" s="201"/>
      <c r="C218" s="160" t="s">
        <v>180</v>
      </c>
      <c r="D218" s="102" t="str">
        <f t="shared" si="7"/>
        <v>15CĐ</v>
      </c>
      <c r="E218" s="103">
        <f>VLOOKUP(C218,'[1]Chi tiet theo khoa'!$C$8:$O$205,13,0)+1</f>
        <v>47</v>
      </c>
      <c r="F218" s="103">
        <v>46</v>
      </c>
      <c r="G218" s="103">
        <v>46</v>
      </c>
      <c r="H218" s="103">
        <v>46</v>
      </c>
      <c r="I218" s="103">
        <v>46</v>
      </c>
      <c r="J218" s="103">
        <v>46</v>
      </c>
      <c r="K218" s="103">
        <v>46</v>
      </c>
      <c r="L218" s="103">
        <v>46</v>
      </c>
      <c r="M218" s="104">
        <v>46</v>
      </c>
      <c r="N218" s="104">
        <v>46</v>
      </c>
      <c r="O218" s="104">
        <v>46</v>
      </c>
      <c r="P218" s="104">
        <v>46</v>
      </c>
    </row>
    <row r="219" spans="1:16" ht="15" customHeight="1">
      <c r="A219" s="216"/>
      <c r="B219" s="201"/>
      <c r="C219" s="160" t="s">
        <v>181</v>
      </c>
      <c r="D219" s="102" t="str">
        <f t="shared" si="7"/>
        <v>15CĐ</v>
      </c>
      <c r="E219" s="103">
        <f>VLOOKUP(C219,'[1]Chi tiet theo khoa'!$C$8:$O$205,13,0)</f>
        <v>41</v>
      </c>
      <c r="F219" s="103">
        <v>41</v>
      </c>
      <c r="G219" s="103">
        <v>41</v>
      </c>
      <c r="H219" s="103">
        <v>41</v>
      </c>
      <c r="I219" s="103">
        <v>41</v>
      </c>
      <c r="J219" s="103">
        <v>41</v>
      </c>
      <c r="K219" s="103">
        <v>41</v>
      </c>
      <c r="L219" s="103">
        <v>41</v>
      </c>
      <c r="M219" s="104">
        <v>41</v>
      </c>
      <c r="N219" s="104">
        <v>41</v>
      </c>
      <c r="O219" s="104">
        <v>41</v>
      </c>
      <c r="P219" s="104">
        <v>41</v>
      </c>
    </row>
    <row r="220" spans="1:16" ht="15" customHeight="1">
      <c r="A220" s="216"/>
      <c r="B220" s="201"/>
      <c r="C220" s="160" t="s">
        <v>244</v>
      </c>
      <c r="D220" s="102" t="str">
        <f t="shared" si="7"/>
        <v>15CĐ</v>
      </c>
      <c r="E220" s="103">
        <f>VLOOKUP(C220,'[1]Chi tiet theo khoa'!$C$8:$O$205,13,0)+2</f>
        <v>50</v>
      </c>
      <c r="F220" s="103">
        <v>50</v>
      </c>
      <c r="G220" s="103">
        <v>50</v>
      </c>
      <c r="H220" s="103">
        <v>50</v>
      </c>
      <c r="I220" s="103">
        <v>50</v>
      </c>
      <c r="J220" s="103">
        <v>50</v>
      </c>
      <c r="K220" s="103">
        <v>50</v>
      </c>
      <c r="L220" s="103">
        <v>50</v>
      </c>
      <c r="M220" s="104">
        <v>50</v>
      </c>
      <c r="N220" s="104">
        <v>50</v>
      </c>
      <c r="O220" s="104">
        <v>50</v>
      </c>
      <c r="P220" s="104">
        <v>50</v>
      </c>
    </row>
    <row r="221" spans="1:16" ht="15" customHeight="1">
      <c r="A221" s="216"/>
      <c r="B221" s="201"/>
      <c r="C221" s="160" t="s">
        <v>182</v>
      </c>
      <c r="D221" s="102" t="str">
        <f t="shared" si="7"/>
        <v>15TCN</v>
      </c>
      <c r="E221" s="103">
        <f>6+VLOOKUP(C221,'[1]Chi tiet theo khoa'!$C$8:$O$205,13,0)</f>
        <v>28</v>
      </c>
      <c r="F221" s="103">
        <v>28</v>
      </c>
      <c r="G221" s="103">
        <v>28</v>
      </c>
      <c r="H221" s="103">
        <v>28</v>
      </c>
      <c r="I221" s="103">
        <v>28</v>
      </c>
      <c r="J221" s="103">
        <v>28</v>
      </c>
      <c r="K221" s="103">
        <v>28</v>
      </c>
      <c r="L221" s="103">
        <v>28</v>
      </c>
      <c r="M221" s="104">
        <v>28</v>
      </c>
      <c r="N221" s="104">
        <v>28</v>
      </c>
      <c r="O221" s="104">
        <v>28</v>
      </c>
      <c r="P221" s="104">
        <v>28</v>
      </c>
    </row>
    <row r="222" spans="1:16" ht="15" customHeight="1">
      <c r="A222" s="216"/>
      <c r="B222" s="201"/>
      <c r="C222" s="160" t="s">
        <v>183</v>
      </c>
      <c r="D222" s="102" t="str">
        <f t="shared" si="7"/>
        <v>16CĐ</v>
      </c>
      <c r="E222" s="103">
        <f>VLOOKUP(C222,'[1]Chi tiet theo khoa'!$C$8:$O$205,13,0)</f>
        <v>67</v>
      </c>
      <c r="F222" s="103">
        <v>67</v>
      </c>
      <c r="G222" s="103">
        <v>65</v>
      </c>
      <c r="H222" s="103">
        <v>65</v>
      </c>
      <c r="I222" s="103">
        <v>65</v>
      </c>
      <c r="J222" s="103">
        <v>65</v>
      </c>
      <c r="K222" s="103">
        <v>65</v>
      </c>
      <c r="L222" s="103">
        <v>65</v>
      </c>
      <c r="M222" s="104">
        <v>65</v>
      </c>
      <c r="N222" s="104">
        <v>65</v>
      </c>
      <c r="O222" s="104">
        <v>65</v>
      </c>
      <c r="P222" s="104">
        <v>65</v>
      </c>
    </row>
    <row r="223" spans="1:16" ht="15" customHeight="1">
      <c r="A223" s="216"/>
      <c r="B223" s="201"/>
      <c r="C223" s="160" t="s">
        <v>184</v>
      </c>
      <c r="D223" s="102" t="str">
        <f t="shared" si="7"/>
        <v>16CĐ</v>
      </c>
      <c r="E223" s="103">
        <f>VLOOKUP(C223,'[1]Chi tiet theo khoa'!$C$8:$O$205,13,0)-1</f>
        <v>65</v>
      </c>
      <c r="F223" s="103">
        <v>63</v>
      </c>
      <c r="G223" s="103">
        <v>63</v>
      </c>
      <c r="H223" s="103">
        <v>63</v>
      </c>
      <c r="I223" s="103">
        <v>63</v>
      </c>
      <c r="J223" s="103">
        <v>63</v>
      </c>
      <c r="K223" s="103">
        <v>63</v>
      </c>
      <c r="L223" s="103">
        <v>63</v>
      </c>
      <c r="M223" s="104">
        <v>63</v>
      </c>
      <c r="N223" s="104">
        <v>63</v>
      </c>
      <c r="O223" s="104">
        <v>63</v>
      </c>
      <c r="P223" s="104">
        <v>63</v>
      </c>
    </row>
    <row r="224" spans="1:16" ht="15" customHeight="1">
      <c r="A224" s="216"/>
      <c r="B224" s="201"/>
      <c r="C224" s="161" t="s">
        <v>185</v>
      </c>
      <c r="D224" s="102" t="str">
        <f t="shared" si="7"/>
        <v>16TC</v>
      </c>
      <c r="E224" s="103">
        <f>VLOOKUP(C224,'[1]Chi tiet theo khoa'!$C$8:$O$205,13,0)-2+6</f>
        <v>59</v>
      </c>
      <c r="F224" s="103">
        <v>55</v>
      </c>
      <c r="G224" s="103">
        <v>55</v>
      </c>
      <c r="H224" s="103">
        <f>VLOOKUP(C224,'[2]TK.HSSV_T_N(10-5-17)'!$C$9:$H$229,6,0)</f>
        <v>55</v>
      </c>
      <c r="I224" s="103">
        <v>55</v>
      </c>
      <c r="J224" s="103">
        <v>55</v>
      </c>
      <c r="K224" s="103">
        <v>55</v>
      </c>
      <c r="L224" s="103">
        <v>55</v>
      </c>
      <c r="M224" s="104">
        <v>55</v>
      </c>
      <c r="N224" s="104">
        <v>55</v>
      </c>
      <c r="O224" s="104">
        <v>55</v>
      </c>
      <c r="P224" s="104">
        <v>55</v>
      </c>
    </row>
    <row r="225" spans="1:18" ht="15" customHeight="1">
      <c r="A225" s="216"/>
      <c r="B225" s="201"/>
      <c r="C225" s="160" t="s">
        <v>215</v>
      </c>
      <c r="D225" s="109" t="s">
        <v>215</v>
      </c>
      <c r="E225" s="103">
        <v>0</v>
      </c>
      <c r="F225" s="117">
        <v>0</v>
      </c>
      <c r="G225" s="117">
        <v>0</v>
      </c>
      <c r="H225" s="103">
        <f>VLOOKUP(C225,'[2]TK.HSSV_T_N(10-5-17)'!$C$9:$H$229,6,0)</f>
        <v>0</v>
      </c>
      <c r="I225" s="117">
        <v>0</v>
      </c>
      <c r="J225" s="117">
        <v>0</v>
      </c>
      <c r="K225" s="117">
        <v>0</v>
      </c>
      <c r="L225" s="117">
        <v>0</v>
      </c>
      <c r="M225" s="104">
        <v>50</v>
      </c>
      <c r="N225" s="104">
        <v>50</v>
      </c>
      <c r="O225" s="104">
        <v>50</v>
      </c>
      <c r="P225" s="104">
        <v>50</v>
      </c>
    </row>
    <row r="226" spans="1:18" ht="15" customHeight="1">
      <c r="A226" s="216"/>
      <c r="B226" s="201"/>
      <c r="C226" s="160" t="s">
        <v>216</v>
      </c>
      <c r="D226" s="109" t="s">
        <v>216</v>
      </c>
      <c r="E226" s="103">
        <v>0</v>
      </c>
      <c r="F226" s="117">
        <v>0</v>
      </c>
      <c r="G226" s="117">
        <v>0</v>
      </c>
      <c r="H226" s="103">
        <f>VLOOKUP(C226,'[2]TK.HSSV_T_N(10-5-17)'!$C$9:$H$229,6,0)</f>
        <v>0</v>
      </c>
      <c r="I226" s="117">
        <v>0</v>
      </c>
      <c r="J226" s="117">
        <v>0</v>
      </c>
      <c r="K226" s="117">
        <v>0</v>
      </c>
      <c r="L226" s="117">
        <v>0</v>
      </c>
      <c r="M226" s="104">
        <v>30</v>
      </c>
      <c r="N226" s="104">
        <v>30</v>
      </c>
      <c r="O226" s="104">
        <v>30</v>
      </c>
      <c r="P226" s="104">
        <v>30</v>
      </c>
    </row>
    <row r="227" spans="1:18" ht="15" customHeight="1">
      <c r="A227" s="216"/>
      <c r="B227" s="201"/>
      <c r="C227" s="160" t="s">
        <v>218</v>
      </c>
      <c r="D227" s="110" t="s">
        <v>218</v>
      </c>
      <c r="E227" s="103">
        <v>0</v>
      </c>
      <c r="F227" s="117">
        <v>0</v>
      </c>
      <c r="G227" s="117">
        <v>0</v>
      </c>
      <c r="H227" s="103">
        <f>VLOOKUP(C227,'[2]TK.HSSV_T_N(10-5-17)'!$C$9:$H$229,6,0)</f>
        <v>0</v>
      </c>
      <c r="I227" s="117">
        <v>0</v>
      </c>
      <c r="J227" s="117">
        <v>0</v>
      </c>
      <c r="K227" s="117">
        <v>0</v>
      </c>
      <c r="L227" s="117">
        <v>0</v>
      </c>
      <c r="M227" s="104">
        <v>50</v>
      </c>
      <c r="N227" s="104">
        <v>50</v>
      </c>
      <c r="O227" s="104">
        <v>50</v>
      </c>
      <c r="P227" s="104">
        <v>50</v>
      </c>
    </row>
    <row r="228" spans="1:18" ht="15" customHeight="1">
      <c r="A228" s="216"/>
      <c r="B228" s="201"/>
      <c r="C228" s="160" t="s">
        <v>219</v>
      </c>
      <c r="D228" s="109" t="s">
        <v>219</v>
      </c>
      <c r="E228" s="103">
        <v>0</v>
      </c>
      <c r="F228" s="103">
        <v>0</v>
      </c>
      <c r="G228" s="103">
        <v>0</v>
      </c>
      <c r="H228" s="103">
        <f>VLOOKUP(C228,'[2]TK.HSSV_T_N(10-5-17)'!$C$9:$H$229,6,0)</f>
        <v>0</v>
      </c>
      <c r="I228" s="103">
        <v>0</v>
      </c>
      <c r="J228" s="103">
        <v>0</v>
      </c>
      <c r="K228" s="103">
        <v>0</v>
      </c>
      <c r="L228" s="103">
        <v>0</v>
      </c>
      <c r="M228" s="104">
        <v>158</v>
      </c>
      <c r="N228" s="104">
        <v>158</v>
      </c>
      <c r="O228" s="104">
        <v>158</v>
      </c>
      <c r="P228" s="104">
        <v>158</v>
      </c>
    </row>
    <row r="229" spans="1:18" ht="18" customHeight="1">
      <c r="A229" s="217"/>
      <c r="B229" s="207"/>
      <c r="C229" s="112" t="s">
        <v>16</v>
      </c>
      <c r="D229" s="102"/>
      <c r="E229" s="112">
        <f>SUM(E214:E228)</f>
        <v>405</v>
      </c>
      <c r="F229" s="112">
        <f>SUM(F214:F224)</f>
        <v>398</v>
      </c>
      <c r="G229" s="112">
        <f>SUM(G214:G224)</f>
        <v>395</v>
      </c>
      <c r="H229" s="112">
        <f>SUM(H214:H228)</f>
        <v>392</v>
      </c>
      <c r="I229" s="112">
        <f>SUM(I214:I224)</f>
        <v>392</v>
      </c>
      <c r="J229" s="112">
        <f>SUM(J214:J224)</f>
        <v>392</v>
      </c>
      <c r="K229" s="112">
        <f>SUM(K214:K224)</f>
        <v>392</v>
      </c>
      <c r="L229" s="112">
        <f>SUM(L214:L224)</f>
        <v>392</v>
      </c>
      <c r="M229" s="113">
        <f>SUM(M214:M228)</f>
        <v>636</v>
      </c>
      <c r="N229" s="113">
        <f>SUM(N214:N228)</f>
        <v>636</v>
      </c>
      <c r="O229" s="113">
        <f>SUM(O214:O228)</f>
        <v>636</v>
      </c>
      <c r="P229" s="113">
        <f>SUM(P214:P228)</f>
        <v>636</v>
      </c>
    </row>
    <row r="230" spans="1:18" ht="15.95" customHeight="1">
      <c r="A230" s="127"/>
      <c r="B230" s="128" t="s">
        <v>186</v>
      </c>
      <c r="C230" s="129"/>
      <c r="D230" s="102"/>
      <c r="E230" s="128">
        <f t="shared" ref="E230:P230" si="9">E231+E237+E243+E247</f>
        <v>8564</v>
      </c>
      <c r="F230" s="128">
        <f t="shared" si="9"/>
        <v>8374</v>
      </c>
      <c r="G230" s="128">
        <f t="shared" si="9"/>
        <v>8213</v>
      </c>
      <c r="H230" s="128">
        <f t="shared" si="9"/>
        <v>7960</v>
      </c>
      <c r="I230" s="128">
        <f>I231+I237+I243+I247</f>
        <v>7925</v>
      </c>
      <c r="J230" s="128">
        <f t="shared" si="9"/>
        <v>7607</v>
      </c>
      <c r="K230" s="128">
        <f t="shared" si="9"/>
        <v>7607</v>
      </c>
      <c r="L230" s="128">
        <f t="shared" si="9"/>
        <v>7406</v>
      </c>
      <c r="M230" s="128">
        <f t="shared" si="9"/>
        <v>11252</v>
      </c>
      <c r="N230" s="128">
        <f t="shared" si="9"/>
        <v>11252</v>
      </c>
      <c r="O230" s="128">
        <f t="shared" si="9"/>
        <v>11252</v>
      </c>
      <c r="P230" s="128">
        <f t="shared" si="9"/>
        <v>11252</v>
      </c>
    </row>
    <row r="231" spans="1:18" ht="15.95" customHeight="1">
      <c r="A231" s="128"/>
      <c r="B231" s="128" t="s">
        <v>187</v>
      </c>
      <c r="C231" s="130"/>
      <c r="D231" s="102"/>
      <c r="E231" s="128">
        <f>SUM(E232:E236)</f>
        <v>5978</v>
      </c>
      <c r="F231" s="128">
        <f t="shared" ref="F231:O231" si="10">SUM(F232:F236)</f>
        <v>5874</v>
      </c>
      <c r="G231" s="128">
        <f t="shared" si="10"/>
        <v>5750</v>
      </c>
      <c r="H231" s="128">
        <f t="shared" si="10"/>
        <v>5558</v>
      </c>
      <c r="I231" s="128">
        <f t="shared" si="10"/>
        <v>5528</v>
      </c>
      <c r="J231" s="128">
        <f t="shared" si="10"/>
        <v>5524</v>
      </c>
      <c r="K231" s="128">
        <f t="shared" si="10"/>
        <v>5524</v>
      </c>
      <c r="L231" s="128">
        <f t="shared" si="10"/>
        <v>5524</v>
      </c>
      <c r="M231" s="1">
        <f t="shared" si="10"/>
        <v>7701</v>
      </c>
      <c r="N231" s="1">
        <f t="shared" si="10"/>
        <v>7701</v>
      </c>
      <c r="O231" s="1">
        <f t="shared" si="10"/>
        <v>7701</v>
      </c>
      <c r="P231" s="1">
        <f>SUM(P232:P236)</f>
        <v>7701</v>
      </c>
    </row>
    <row r="232" spans="1:18" ht="15" customHeight="1">
      <c r="A232" s="131"/>
      <c r="B232" s="131" t="s">
        <v>188</v>
      </c>
      <c r="C232" s="132">
        <v>2013</v>
      </c>
      <c r="D232" s="102"/>
      <c r="E232" s="133">
        <f>SUMIF($D$9:$D$228,"13CÐ",E9:E228)</f>
        <v>236</v>
      </c>
      <c r="F232" s="133">
        <f t="shared" ref="F232:P232" si="11">SUMIF($D$9:$D$228,"13CÐ",F9:F228)</f>
        <v>228</v>
      </c>
      <c r="G232" s="133">
        <f t="shared" si="11"/>
        <v>216</v>
      </c>
      <c r="H232" s="133">
        <f t="shared" si="11"/>
        <v>194</v>
      </c>
      <c r="I232" s="133">
        <f t="shared" si="11"/>
        <v>194</v>
      </c>
      <c r="J232" s="133">
        <f t="shared" si="11"/>
        <v>194</v>
      </c>
      <c r="K232" s="133">
        <f t="shared" si="11"/>
        <v>194</v>
      </c>
      <c r="L232" s="133">
        <f t="shared" si="11"/>
        <v>194</v>
      </c>
      <c r="M232" s="134">
        <f t="shared" si="11"/>
        <v>0</v>
      </c>
      <c r="N232" s="134">
        <f t="shared" si="11"/>
        <v>0</v>
      </c>
      <c r="O232" s="134">
        <f t="shared" si="11"/>
        <v>0</v>
      </c>
      <c r="P232" s="134">
        <f t="shared" si="11"/>
        <v>0</v>
      </c>
    </row>
    <row r="233" spans="1:18" ht="15" customHeight="1">
      <c r="A233" s="100"/>
      <c r="B233" s="100" t="s">
        <v>189</v>
      </c>
      <c r="C233" s="101">
        <v>2014</v>
      </c>
      <c r="D233" s="102"/>
      <c r="E233" s="103">
        <f>SUMIF($D$9:$D$228,"14CĐ",E9:E228)</f>
        <v>824</v>
      </c>
      <c r="F233" s="103">
        <f t="shared" ref="F233:P233" si="12">SUMIF($D$9:$D$228,"14CĐ",F9:F228)</f>
        <v>754</v>
      </c>
      <c r="G233" s="103">
        <f t="shared" si="12"/>
        <v>681</v>
      </c>
      <c r="H233" s="103">
        <f t="shared" si="12"/>
        <v>639</v>
      </c>
      <c r="I233" s="103">
        <f t="shared" si="12"/>
        <v>639</v>
      </c>
      <c r="J233" s="103">
        <f t="shared" si="12"/>
        <v>639</v>
      </c>
      <c r="K233" s="103">
        <f t="shared" si="12"/>
        <v>639</v>
      </c>
      <c r="L233" s="103">
        <f t="shared" si="12"/>
        <v>639</v>
      </c>
      <c r="M233" s="104">
        <f t="shared" si="12"/>
        <v>0</v>
      </c>
      <c r="N233" s="104">
        <f t="shared" si="12"/>
        <v>0</v>
      </c>
      <c r="O233" s="104">
        <f t="shared" si="12"/>
        <v>0</v>
      </c>
      <c r="P233" s="104">
        <f t="shared" si="12"/>
        <v>0</v>
      </c>
    </row>
    <row r="234" spans="1:18" ht="15" customHeight="1">
      <c r="A234" s="100"/>
      <c r="B234" s="100" t="s">
        <v>190</v>
      </c>
      <c r="C234" s="101">
        <v>2015</v>
      </c>
      <c r="D234" s="102"/>
      <c r="E234" s="103">
        <f>SUMIF($D$9:$D$228,"15CĐ",E9:E228)+SUMIF($D$9:$D$228,"15CĐN",$E$9:$E$228)</f>
        <v>2199</v>
      </c>
      <c r="F234" s="103">
        <f t="shared" ref="F234:P234" si="13">SUMIF($D$9:$D$228,"15CĐ",F9:F228)+SUMIF($D$9:$D$228,"15CĐN",$E$9:$E$228)</f>
        <v>2198</v>
      </c>
      <c r="G234" s="103">
        <f t="shared" si="13"/>
        <v>2198</v>
      </c>
      <c r="H234" s="103">
        <f t="shared" si="13"/>
        <v>2198</v>
      </c>
      <c r="I234" s="103">
        <f t="shared" si="13"/>
        <v>2198</v>
      </c>
      <c r="J234" s="103">
        <f t="shared" si="13"/>
        <v>2198</v>
      </c>
      <c r="K234" s="103">
        <f t="shared" si="13"/>
        <v>2198</v>
      </c>
      <c r="L234" s="103">
        <f t="shared" si="13"/>
        <v>2198</v>
      </c>
      <c r="M234" s="104">
        <f t="shared" si="13"/>
        <v>2198</v>
      </c>
      <c r="N234" s="104">
        <f t="shared" si="13"/>
        <v>2198</v>
      </c>
      <c r="O234" s="104">
        <f t="shared" si="13"/>
        <v>2198</v>
      </c>
      <c r="P234" s="104">
        <f t="shared" si="13"/>
        <v>2198</v>
      </c>
    </row>
    <row r="235" spans="1:18" ht="15" customHeight="1">
      <c r="A235" s="124"/>
      <c r="B235" s="124" t="s">
        <v>191</v>
      </c>
      <c r="C235" s="125">
        <v>2016</v>
      </c>
      <c r="D235" s="102"/>
      <c r="E235" s="103">
        <f>SUMIF($D$9:$D$228,"16CĐ",$E$9:$E$228)+SUMIF($D$9:$D$228,"16CĐN",E9:E228)</f>
        <v>2719</v>
      </c>
      <c r="F235" s="103">
        <f t="shared" ref="F235:P235" si="14">SUMIF($D$9:$D$228,"16CĐ",F9:F228)+SUMIF($D$9:$D$228,"16CĐN",F9:F228)</f>
        <v>2694</v>
      </c>
      <c r="G235" s="103">
        <f t="shared" si="14"/>
        <v>2655</v>
      </c>
      <c r="H235" s="103">
        <f t="shared" si="14"/>
        <v>2527</v>
      </c>
      <c r="I235" s="103">
        <f t="shared" si="14"/>
        <v>2497</v>
      </c>
      <c r="J235" s="103">
        <f t="shared" si="14"/>
        <v>2493</v>
      </c>
      <c r="K235" s="103">
        <f t="shared" si="14"/>
        <v>2493</v>
      </c>
      <c r="L235" s="103">
        <f t="shared" si="14"/>
        <v>2493</v>
      </c>
      <c r="M235" s="104">
        <f t="shared" si="14"/>
        <v>2493</v>
      </c>
      <c r="N235" s="104">
        <f t="shared" si="14"/>
        <v>2493</v>
      </c>
      <c r="O235" s="104">
        <f t="shared" si="14"/>
        <v>2493</v>
      </c>
      <c r="P235" s="104">
        <f t="shared" si="14"/>
        <v>2493</v>
      </c>
    </row>
    <row r="236" spans="1:18" ht="15" customHeight="1">
      <c r="A236" s="135"/>
      <c r="B236" s="135" t="s">
        <v>226</v>
      </c>
      <c r="C236" s="136">
        <v>2017</v>
      </c>
      <c r="D236" s="102"/>
      <c r="E236" s="103">
        <f t="shared" ref="E236:L236" si="15">SUMIF($D$9:$D$228,"17CĐ",E9:E228)</f>
        <v>0</v>
      </c>
      <c r="F236" s="103">
        <f t="shared" si="15"/>
        <v>0</v>
      </c>
      <c r="G236" s="103">
        <f t="shared" si="15"/>
        <v>0</v>
      </c>
      <c r="H236" s="103">
        <f t="shared" si="15"/>
        <v>0</v>
      </c>
      <c r="I236" s="103">
        <f t="shared" si="15"/>
        <v>0</v>
      </c>
      <c r="J236" s="103">
        <f t="shared" si="15"/>
        <v>0</v>
      </c>
      <c r="K236" s="103">
        <f t="shared" si="15"/>
        <v>0</v>
      </c>
      <c r="L236" s="103">
        <f t="shared" si="15"/>
        <v>0</v>
      </c>
      <c r="M236" s="104">
        <f>SUMIF($D$9:$D$228,"17CĐ",M9:M228)+SUMIF($D$9:$D$228,"17CĐN",M9:M228)</f>
        <v>3010</v>
      </c>
      <c r="N236" s="104">
        <f>SUMIF($D$9:$D$228,"17CĐ",N9:N228)+SUMIF($D$9:$D$228,"17CĐN",N9:N228)</f>
        <v>3010</v>
      </c>
      <c r="O236" s="104">
        <f>SUMIF($D$9:$D$228,"17CĐ",O9:O228)+SUMIF($D$9:$D$228,"17CĐN",O9:O228)</f>
        <v>3010</v>
      </c>
      <c r="P236" s="104">
        <f>SUMIF($D$9:$D$228,"17CĐ",P9:P228)+SUMIF($D$9:$D$228,"17CĐN",P9:P228)</f>
        <v>3010</v>
      </c>
    </row>
    <row r="237" spans="1:18" s="139" customFormat="1" ht="29.25" customHeight="1">
      <c r="A237" s="112"/>
      <c r="B237" s="137" t="s">
        <v>297</v>
      </c>
      <c r="C237" s="138"/>
      <c r="D237" s="102"/>
      <c r="E237" s="112">
        <f>SUM(E238:E242)</f>
        <v>2150</v>
      </c>
      <c r="F237" s="112">
        <f t="shared" ref="F237:O237" si="16">SUM(F238:F242)</f>
        <v>2068</v>
      </c>
      <c r="G237" s="112">
        <f t="shared" si="16"/>
        <v>2042</v>
      </c>
      <c r="H237" s="112">
        <f>SUM(H238:H242)</f>
        <v>1990</v>
      </c>
      <c r="I237" s="112">
        <f t="shared" si="16"/>
        <v>1985</v>
      </c>
      <c r="J237" s="112">
        <f t="shared" si="16"/>
        <v>1985</v>
      </c>
      <c r="K237" s="112">
        <f t="shared" si="16"/>
        <v>1985</v>
      </c>
      <c r="L237" s="112">
        <f t="shared" si="16"/>
        <v>1784</v>
      </c>
      <c r="M237" s="113">
        <f t="shared" si="16"/>
        <v>3371</v>
      </c>
      <c r="N237" s="113">
        <f t="shared" si="16"/>
        <v>3371</v>
      </c>
      <c r="O237" s="113">
        <f t="shared" si="16"/>
        <v>3371</v>
      </c>
      <c r="P237" s="113">
        <f>SUM(P238:P242)</f>
        <v>3371</v>
      </c>
      <c r="R237" s="105"/>
    </row>
    <row r="238" spans="1:18" ht="15" customHeight="1">
      <c r="A238" s="131"/>
      <c r="B238" s="131" t="s">
        <v>192</v>
      </c>
      <c r="C238" s="132">
        <v>2013</v>
      </c>
      <c r="D238" s="102"/>
      <c r="E238" s="103">
        <f>SUMIF($D$9:$D$228,"13TC",$E$9:$E$228)</f>
        <v>53</v>
      </c>
      <c r="F238" s="103">
        <f t="shared" ref="F238:P238" si="17">SUMIF($D$9:$D$228,"13TC",F9:F228)</f>
        <v>53</v>
      </c>
      <c r="G238" s="103">
        <f t="shared" si="17"/>
        <v>52</v>
      </c>
      <c r="H238" s="103">
        <f t="shared" si="17"/>
        <v>50</v>
      </c>
      <c r="I238" s="103">
        <f t="shared" si="17"/>
        <v>50</v>
      </c>
      <c r="J238" s="103">
        <f t="shared" si="17"/>
        <v>50</v>
      </c>
      <c r="K238" s="103">
        <f t="shared" si="17"/>
        <v>50</v>
      </c>
      <c r="L238" s="103">
        <f t="shared" si="17"/>
        <v>50</v>
      </c>
      <c r="M238" s="104">
        <f t="shared" si="17"/>
        <v>0</v>
      </c>
      <c r="N238" s="104">
        <f t="shared" si="17"/>
        <v>0</v>
      </c>
      <c r="O238" s="104">
        <f t="shared" si="17"/>
        <v>0</v>
      </c>
      <c r="P238" s="104">
        <f t="shared" si="17"/>
        <v>0</v>
      </c>
    </row>
    <row r="239" spans="1:18" ht="15" customHeight="1">
      <c r="A239" s="100"/>
      <c r="B239" s="100" t="s">
        <v>193</v>
      </c>
      <c r="C239" s="101">
        <v>2014</v>
      </c>
      <c r="D239" s="102"/>
      <c r="E239" s="103">
        <f t="shared" ref="E239:P239" si="18">SUMIF($D$9:$D$228,"14TC",E9:E228)</f>
        <v>186</v>
      </c>
      <c r="F239" s="103">
        <f t="shared" si="18"/>
        <v>131</v>
      </c>
      <c r="G239" s="103">
        <f t="shared" si="18"/>
        <v>106</v>
      </c>
      <c r="H239" s="103">
        <f t="shared" si="18"/>
        <v>83</v>
      </c>
      <c r="I239" s="103">
        <f t="shared" si="18"/>
        <v>83</v>
      </c>
      <c r="J239" s="103">
        <f t="shared" si="18"/>
        <v>83</v>
      </c>
      <c r="K239" s="103">
        <f t="shared" si="18"/>
        <v>83</v>
      </c>
      <c r="L239" s="103">
        <f t="shared" si="18"/>
        <v>83</v>
      </c>
      <c r="M239" s="104">
        <f t="shared" si="18"/>
        <v>0</v>
      </c>
      <c r="N239" s="104">
        <f t="shared" si="18"/>
        <v>0</v>
      </c>
      <c r="O239" s="104">
        <f t="shared" si="18"/>
        <v>0</v>
      </c>
      <c r="P239" s="104">
        <f t="shared" si="18"/>
        <v>0</v>
      </c>
    </row>
    <row r="240" spans="1:18" ht="15" customHeight="1">
      <c r="A240" s="100"/>
      <c r="B240" s="100" t="s">
        <v>194</v>
      </c>
      <c r="C240" s="101">
        <v>2015</v>
      </c>
      <c r="D240" s="102"/>
      <c r="E240" s="103">
        <f t="shared" ref="E240:P240" si="19">SUMIF($D$9:$D$228,"15TC",E9:E228)+SUMIF($D$9:$D$228,"15TN",E9:E228)+SUMIF($D$9:$D$228,"15TCT",E9:E228)+SUMIF($D$9:$D$228,"15TCN",E9:E228)</f>
        <v>776</v>
      </c>
      <c r="F240" s="103">
        <f t="shared" si="19"/>
        <v>776</v>
      </c>
      <c r="G240" s="103">
        <f t="shared" si="19"/>
        <v>776</v>
      </c>
      <c r="H240" s="103">
        <f t="shared" si="19"/>
        <v>776</v>
      </c>
      <c r="I240" s="103">
        <f t="shared" si="19"/>
        <v>776</v>
      </c>
      <c r="J240" s="103">
        <f t="shared" si="19"/>
        <v>776</v>
      </c>
      <c r="K240" s="103">
        <f t="shared" si="19"/>
        <v>776</v>
      </c>
      <c r="L240" s="103">
        <f t="shared" si="19"/>
        <v>575</v>
      </c>
      <c r="M240" s="104">
        <f t="shared" si="19"/>
        <v>575</v>
      </c>
      <c r="N240" s="104">
        <f t="shared" si="19"/>
        <v>575</v>
      </c>
      <c r="O240" s="104">
        <f t="shared" si="19"/>
        <v>575</v>
      </c>
      <c r="P240" s="104">
        <f t="shared" si="19"/>
        <v>575</v>
      </c>
    </row>
    <row r="241" spans="1:16" ht="15" customHeight="1">
      <c r="A241" s="100"/>
      <c r="B241" s="100" t="s">
        <v>195</v>
      </c>
      <c r="C241" s="101">
        <v>2016</v>
      </c>
      <c r="D241" s="102"/>
      <c r="E241" s="103">
        <f>SUMIF($D$9:$D$228,"16TC",E9:E228)+SUMIF($D$9:$D$228,"16TN",E9:E228)+SUMIF($D$9:$D$228,"16TCT",E9:E228)+SUMIF($D$9:$D$228,"16TCN",E9:E228)</f>
        <v>1135</v>
      </c>
      <c r="F241" s="103">
        <f t="shared" ref="F241:P241" si="20">SUMIF($D$9:$D$228,"16TC",F9:F228)+SUMIF($D$9:$D$228,"16TN",F9:F228)+SUMIF($D$9:$D$228,"16TCT",F9:F228)+SUMIF($D$9:$D$228,"16TCN",F9:F228)</f>
        <v>1108</v>
      </c>
      <c r="G241" s="103">
        <f t="shared" si="20"/>
        <v>1108</v>
      </c>
      <c r="H241" s="103">
        <f t="shared" si="20"/>
        <v>1081</v>
      </c>
      <c r="I241" s="103">
        <f t="shared" si="20"/>
        <v>1076</v>
      </c>
      <c r="J241" s="103">
        <f t="shared" si="20"/>
        <v>1076</v>
      </c>
      <c r="K241" s="103">
        <f t="shared" si="20"/>
        <v>1076</v>
      </c>
      <c r="L241" s="103">
        <f t="shared" si="20"/>
        <v>1076</v>
      </c>
      <c r="M241" s="104">
        <f t="shared" si="20"/>
        <v>1076</v>
      </c>
      <c r="N241" s="104">
        <f t="shared" si="20"/>
        <v>1076</v>
      </c>
      <c r="O241" s="104">
        <f t="shared" si="20"/>
        <v>1076</v>
      </c>
      <c r="P241" s="104">
        <f t="shared" si="20"/>
        <v>1076</v>
      </c>
    </row>
    <row r="242" spans="1:16" ht="15" customHeight="1">
      <c r="A242" s="135"/>
      <c r="B242" s="135" t="s">
        <v>227</v>
      </c>
      <c r="C242" s="136">
        <v>2017</v>
      </c>
      <c r="D242" s="102"/>
      <c r="E242" s="103">
        <f t="shared" ref="E242:L242" si="21">SUMIF($D$9:$D$228,"17TC",E9:E228)</f>
        <v>0</v>
      </c>
      <c r="F242" s="103">
        <f t="shared" si="21"/>
        <v>0</v>
      </c>
      <c r="G242" s="103">
        <f t="shared" si="21"/>
        <v>0</v>
      </c>
      <c r="H242" s="103">
        <f t="shared" si="21"/>
        <v>0</v>
      </c>
      <c r="I242" s="103">
        <f t="shared" si="21"/>
        <v>0</v>
      </c>
      <c r="J242" s="103">
        <f t="shared" si="21"/>
        <v>0</v>
      </c>
      <c r="K242" s="103">
        <f t="shared" si="21"/>
        <v>0</v>
      </c>
      <c r="L242" s="103">
        <f t="shared" si="21"/>
        <v>0</v>
      </c>
      <c r="M242" s="104">
        <f>SUMIF($D$9:$D$228,"17TC",M9:M228)+SUMIF($D$9:$D$228,"17TCN",M9:M228)</f>
        <v>1720</v>
      </c>
      <c r="N242" s="104">
        <f>SUMIF($D$9:$D$228,"17TC",N9:N228)+SUMIF($D$9:$D$228,"17TCN",N9:N228)</f>
        <v>1720</v>
      </c>
      <c r="O242" s="104">
        <f>SUMIF($D$9:$D$228,"17TC",O9:O228)+SUMIF($D$9:$D$228,"17TCN",O9:O228)</f>
        <v>1720</v>
      </c>
      <c r="P242" s="104">
        <f>SUMIF($D$9:$D$228,"17TC",P9:P228)+SUMIF($D$9:$D$228,"17TCN",P9:P228)</f>
        <v>1720</v>
      </c>
    </row>
    <row r="243" spans="1:16" ht="18" customHeight="1">
      <c r="A243" s="128"/>
      <c r="B243" s="128" t="s">
        <v>196</v>
      </c>
      <c r="C243" s="130"/>
      <c r="D243" s="102"/>
      <c r="E243" s="128">
        <f>SUM(E244:E246)</f>
        <v>122</v>
      </c>
      <c r="F243" s="128">
        <f t="shared" ref="F243:P243" si="22">SUM(F244:F246)</f>
        <v>118</v>
      </c>
      <c r="G243" s="128">
        <f t="shared" si="22"/>
        <v>107</v>
      </c>
      <c r="H243" s="128">
        <f>SUM(H244:H246)</f>
        <v>98</v>
      </c>
      <c r="I243" s="128">
        <f t="shared" si="22"/>
        <v>98</v>
      </c>
      <c r="J243" s="128">
        <f t="shared" si="22"/>
        <v>98</v>
      </c>
      <c r="K243" s="128">
        <f t="shared" si="22"/>
        <v>98</v>
      </c>
      <c r="L243" s="128">
        <f t="shared" si="22"/>
        <v>98</v>
      </c>
      <c r="M243" s="1">
        <f t="shared" si="22"/>
        <v>180</v>
      </c>
      <c r="N243" s="1">
        <f t="shared" si="22"/>
        <v>180</v>
      </c>
      <c r="O243" s="1">
        <f t="shared" si="22"/>
        <v>180</v>
      </c>
      <c r="P243" s="1">
        <f t="shared" si="22"/>
        <v>180</v>
      </c>
    </row>
    <row r="244" spans="1:16" ht="15" customHeight="1">
      <c r="A244" s="131"/>
      <c r="B244" s="131" t="s">
        <v>197</v>
      </c>
      <c r="C244" s="132">
        <v>2015</v>
      </c>
      <c r="D244" s="102"/>
      <c r="E244" s="103">
        <f t="shared" ref="E244:P244" si="23">SUMIF($D$9:$D$228,"15CĐ-LT",E9:E228)</f>
        <v>48</v>
      </c>
      <c r="F244" s="103">
        <f t="shared" si="23"/>
        <v>48</v>
      </c>
      <c r="G244" s="103">
        <f t="shared" si="23"/>
        <v>48</v>
      </c>
      <c r="H244" s="103">
        <f t="shared" si="23"/>
        <v>48</v>
      </c>
      <c r="I244" s="103">
        <f t="shared" si="23"/>
        <v>48</v>
      </c>
      <c r="J244" s="103">
        <f t="shared" si="23"/>
        <v>48</v>
      </c>
      <c r="K244" s="103">
        <f t="shared" si="23"/>
        <v>48</v>
      </c>
      <c r="L244" s="103">
        <f t="shared" si="23"/>
        <v>48</v>
      </c>
      <c r="M244" s="104">
        <f t="shared" si="23"/>
        <v>0</v>
      </c>
      <c r="N244" s="104">
        <f t="shared" si="23"/>
        <v>0</v>
      </c>
      <c r="O244" s="104">
        <f t="shared" si="23"/>
        <v>0</v>
      </c>
      <c r="P244" s="104">
        <f t="shared" si="23"/>
        <v>0</v>
      </c>
    </row>
    <row r="245" spans="1:16" ht="15" customHeight="1">
      <c r="A245" s="124"/>
      <c r="B245" s="124" t="s">
        <v>198</v>
      </c>
      <c r="C245" s="125">
        <v>2016</v>
      </c>
      <c r="D245" s="102"/>
      <c r="E245" s="103">
        <f t="shared" ref="E245:P245" si="24">SUMIF($D$9:$D$228,"16CĐ-LT",E9:E228)</f>
        <v>74</v>
      </c>
      <c r="F245" s="103">
        <f t="shared" si="24"/>
        <v>70</v>
      </c>
      <c r="G245" s="103">
        <f t="shared" si="24"/>
        <v>59</v>
      </c>
      <c r="H245" s="103">
        <f t="shared" si="24"/>
        <v>50</v>
      </c>
      <c r="I245" s="103">
        <f t="shared" si="24"/>
        <v>50</v>
      </c>
      <c r="J245" s="103">
        <f t="shared" si="24"/>
        <v>50</v>
      </c>
      <c r="K245" s="103">
        <f t="shared" si="24"/>
        <v>50</v>
      </c>
      <c r="L245" s="103">
        <f t="shared" si="24"/>
        <v>50</v>
      </c>
      <c r="M245" s="104">
        <f t="shared" si="24"/>
        <v>50</v>
      </c>
      <c r="N245" s="104">
        <f t="shared" si="24"/>
        <v>50</v>
      </c>
      <c r="O245" s="104">
        <f t="shared" si="24"/>
        <v>50</v>
      </c>
      <c r="P245" s="104">
        <f t="shared" si="24"/>
        <v>50</v>
      </c>
    </row>
    <row r="246" spans="1:16" ht="15" customHeight="1">
      <c r="A246" s="100"/>
      <c r="B246" s="135" t="s">
        <v>228</v>
      </c>
      <c r="C246" s="101">
        <v>2017</v>
      </c>
      <c r="D246" s="102"/>
      <c r="E246" s="103">
        <f t="shared" ref="E246:P246" si="25">SUMIF($D$9:$D$228,"17CĐLT",E9:E228)</f>
        <v>0</v>
      </c>
      <c r="F246" s="103">
        <f t="shared" si="25"/>
        <v>0</v>
      </c>
      <c r="G246" s="103">
        <f t="shared" si="25"/>
        <v>0</v>
      </c>
      <c r="H246" s="103">
        <f t="shared" si="25"/>
        <v>0</v>
      </c>
      <c r="I246" s="103">
        <f t="shared" si="25"/>
        <v>0</v>
      </c>
      <c r="J246" s="103">
        <f t="shared" si="25"/>
        <v>0</v>
      </c>
      <c r="K246" s="103">
        <f t="shared" si="25"/>
        <v>0</v>
      </c>
      <c r="L246" s="103">
        <f t="shared" si="25"/>
        <v>0</v>
      </c>
      <c r="M246" s="104">
        <f t="shared" si="25"/>
        <v>130</v>
      </c>
      <c r="N246" s="104">
        <f t="shared" si="25"/>
        <v>130</v>
      </c>
      <c r="O246" s="104">
        <f t="shared" si="25"/>
        <v>130</v>
      </c>
      <c r="P246" s="104">
        <f t="shared" si="25"/>
        <v>130</v>
      </c>
    </row>
    <row r="247" spans="1:16" ht="15" customHeight="1">
      <c r="A247" s="135"/>
      <c r="B247" s="152" t="s">
        <v>280</v>
      </c>
      <c r="C247" s="136">
        <v>2016</v>
      </c>
      <c r="D247" s="151"/>
      <c r="E247" s="120">
        <v>314</v>
      </c>
      <c r="F247" s="120">
        <v>314</v>
      </c>
      <c r="G247" s="120">
        <v>314</v>
      </c>
      <c r="H247" s="120">
        <v>314</v>
      </c>
      <c r="I247" s="120">
        <v>314</v>
      </c>
      <c r="J247" s="120">
        <v>0</v>
      </c>
      <c r="K247" s="120">
        <v>0</v>
      </c>
      <c r="L247" s="120">
        <v>0</v>
      </c>
      <c r="M247" s="120">
        <v>0</v>
      </c>
      <c r="N247" s="120">
        <v>0</v>
      </c>
      <c r="O247" s="120">
        <v>0</v>
      </c>
      <c r="P247" s="120">
        <v>0</v>
      </c>
    </row>
    <row r="248" spans="1:16">
      <c r="B248" s="105" t="s">
        <v>199</v>
      </c>
    </row>
    <row r="249" spans="1:16">
      <c r="B249" s="105" t="s">
        <v>301</v>
      </c>
    </row>
    <row r="250" spans="1:16">
      <c r="B250" s="105" t="s">
        <v>302</v>
      </c>
    </row>
    <row r="251" spans="1:16" ht="30.75" customHeight="1">
      <c r="B251" s="212" t="s">
        <v>300</v>
      </c>
      <c r="C251" s="212"/>
      <c r="D251" s="212"/>
      <c r="E251" s="212"/>
      <c r="F251" s="212"/>
      <c r="G251" s="212"/>
      <c r="H251" s="212"/>
      <c r="I251" s="212"/>
      <c r="J251" s="212"/>
      <c r="K251" s="212"/>
      <c r="L251" s="212"/>
      <c r="M251" s="212"/>
      <c r="N251" s="212"/>
      <c r="O251" s="212"/>
      <c r="P251" s="212"/>
    </row>
    <row r="252" spans="1:16" ht="15" customHeight="1">
      <c r="B252" s="105" t="s">
        <v>229</v>
      </c>
    </row>
    <row r="253" spans="1:16" ht="15.75">
      <c r="J253" s="206" t="s">
        <v>231</v>
      </c>
      <c r="K253" s="206"/>
      <c r="L253" s="206"/>
      <c r="M253" s="206"/>
      <c r="N253" s="206"/>
      <c r="O253" s="206"/>
    </row>
    <row r="254" spans="1:16" ht="15.75">
      <c r="B254" s="169" t="s">
        <v>232</v>
      </c>
      <c r="C254" s="169"/>
      <c r="D254" s="141"/>
      <c r="F254" s="169" t="s">
        <v>245</v>
      </c>
      <c r="G254" s="169"/>
      <c r="H254" s="169"/>
      <c r="I254" s="169"/>
      <c r="J254" s="224" t="s">
        <v>200</v>
      </c>
      <c r="K254" s="224"/>
      <c r="L254" s="224"/>
      <c r="M254" s="224"/>
      <c r="N254" s="224"/>
      <c r="O254" s="224"/>
    </row>
    <row r="255" spans="1:16" ht="15.75">
      <c r="J255" s="206"/>
      <c r="K255" s="206"/>
      <c r="L255" s="206"/>
      <c r="M255" s="206"/>
      <c r="N255" s="206"/>
      <c r="O255" s="206"/>
    </row>
    <row r="261" spans="2:16" s="142" customFormat="1" ht="14.25">
      <c r="B261" s="199" t="s">
        <v>299</v>
      </c>
      <c r="C261" s="199"/>
      <c r="D261" s="158"/>
      <c r="F261" s="199" t="s">
        <v>230</v>
      </c>
      <c r="G261" s="199"/>
      <c r="H261" s="199"/>
      <c r="I261" s="199"/>
      <c r="J261" s="199" t="s">
        <v>201</v>
      </c>
      <c r="K261" s="199"/>
      <c r="L261" s="199"/>
      <c r="M261" s="199"/>
      <c r="N261" s="199"/>
      <c r="O261" s="199"/>
      <c r="P261" s="199"/>
    </row>
  </sheetData>
  <mergeCells count="41">
    <mergeCell ref="J254:O254"/>
    <mergeCell ref="J255:O255"/>
    <mergeCell ref="A160:A176"/>
    <mergeCell ref="B90:B106"/>
    <mergeCell ref="F254:I254"/>
    <mergeCell ref="A7:A8"/>
    <mergeCell ref="A214:A229"/>
    <mergeCell ref="B7:B8"/>
    <mergeCell ref="C7:C8"/>
    <mergeCell ref="A9:A16"/>
    <mergeCell ref="A51:A71"/>
    <mergeCell ref="A90:A106"/>
    <mergeCell ref="A137:A141"/>
    <mergeCell ref="B9:B16"/>
    <mergeCell ref="A17:A36"/>
    <mergeCell ref="A1:F1"/>
    <mergeCell ref="I1:P1"/>
    <mergeCell ref="A2:F2"/>
    <mergeCell ref="I2:P2"/>
    <mergeCell ref="A4:F4"/>
    <mergeCell ref="A5:P5"/>
    <mergeCell ref="I3:P3"/>
    <mergeCell ref="D7:D8"/>
    <mergeCell ref="E7:P7"/>
    <mergeCell ref="B251:P251"/>
    <mergeCell ref="B17:B36"/>
    <mergeCell ref="B37:B50"/>
    <mergeCell ref="B51:B71"/>
    <mergeCell ref="B72:B89"/>
    <mergeCell ref="B107:B136"/>
    <mergeCell ref="A3:F3"/>
    <mergeCell ref="B261:C261"/>
    <mergeCell ref="F261:I261"/>
    <mergeCell ref="J261:P261"/>
    <mergeCell ref="B137:B141"/>
    <mergeCell ref="B142:B158"/>
    <mergeCell ref="B159:B176"/>
    <mergeCell ref="B177:B213"/>
    <mergeCell ref="J253:O253"/>
    <mergeCell ref="B214:B229"/>
    <mergeCell ref="B254:C254"/>
  </mergeCells>
  <phoneticPr fontId="74" type="noConversion"/>
  <pageMargins left="0.78740157480314998" right="0.196850393700787" top="0.31496062992126" bottom="0.31496062992126" header="0" footer="0.19685039370078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BS6. tong hop so HS</vt:lpstr>
      <vt:lpstr>thong ke chi tiet sp lieu HSSV</vt:lpstr>
      <vt:lpstr>'thong ke chi tiet sp lieu 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2017-06-08T07:02:54Z</cp:lastPrinted>
  <dcterms:created xsi:type="dcterms:W3CDTF">2006-09-16T00:00:00Z</dcterms:created>
  <dcterms:modified xsi:type="dcterms:W3CDTF">2019-01-02T06:18:23Z</dcterms:modified>
</cp:coreProperties>
</file>